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X:\P-T_ENERGETIQUE\Th-EnR\07-COT_EnR\stage2020\03 - Outils\03 - Fiches projets\00 - Fiches 2020\Solaire\"/>
    </mc:Choice>
  </mc:AlternateContent>
  <bookViews>
    <workbookView xWindow="0" yWindow="0" windowWidth="2430" windowHeight="5205" tabRatio="745" activeTab="1"/>
  </bookViews>
  <sheets>
    <sheet name="Accueil et légendes" sheetId="26" r:id="rId1"/>
    <sheet name="Fiche projet solaire" sheetId="25" r:id="rId2"/>
    <sheet name="menus solaire" sheetId="17" r:id="rId3"/>
    <sheet name="Simulation FC solaire" sheetId="22" r:id="rId4"/>
    <sheet name="Schémas Fonds Chaleur" sheetId="20" r:id="rId5"/>
    <sheet name="Vérifications techniques" sheetId="18" state="hidden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aide_etude_ge">#REF!</definedName>
    <definedName name="aide_etude_me">#REF!</definedName>
    <definedName name="aide_etude_non_eco">#REF!</definedName>
    <definedName name="aide_etude_pe">#REF!</definedName>
    <definedName name="appoint2">'[1]paramètres entrée'!$B$2:$B$6</definedName>
    <definedName name="B_collectif">'[2]menus biomasse'!$Y$7</definedName>
    <definedName name="B_entreprise">'[2]menus biomasse'!$Y$8</definedName>
    <definedName name="categorie">'[2]Fiche projet biomasse'!$F$16</definedName>
    <definedName name="ch_avenant">[3]AF!$D$11</definedName>
    <definedName name="ch_biomasse_collectif">#REF!</definedName>
    <definedName name="ch_biomasse_industrie">#REF!</definedName>
    <definedName name="ch_chauf_biomasse">[3]AF!$F$24</definedName>
    <definedName name="ch_eco">[3]List!$B$2</definedName>
    <definedName name="ch_etudes">[3]AF!$F$22</definedName>
    <definedName name="ch_geothermie">[3]AF!$F$29</definedName>
    <definedName name="ch_grande">[3]List!$C$4</definedName>
    <definedName name="ch_mise_en_page">[3]AF!$E$14</definedName>
    <definedName name="ch_moyenne">[3]List!$C$3</definedName>
    <definedName name="ch_non_eco">[3]List!$B$3</definedName>
    <definedName name="ch_num_contrat">[3]AF!$D$9</definedName>
    <definedName name="ch_oui">[3]List!$A$2</definedName>
    <definedName name="ch_oui_non">[3]List!$A$2:$A$3</definedName>
    <definedName name="ch_outre_mer">[3]List!$D$3</definedName>
    <definedName name="ch_patrimonial">[3]List!$J$3</definedName>
    <definedName name="ch_petite">[3]List!$C$2</definedName>
    <definedName name="ch_reseau">[3]AF!$F$31</definedName>
    <definedName name="ch_solaire">[3]AF!$F$26</definedName>
    <definedName name="ch_solaire_bat_exi">[3]List!$G$3</definedName>
    <definedName name="ch_solaire_collectif">[3]List!$E$4</definedName>
    <definedName name="ch_solaire_inj">[3]List!$E$2</definedName>
    <definedName name="ch_solaire_med">#REF!</definedName>
    <definedName name="ch_solaire_nord">#REF!</definedName>
    <definedName name="ch_solaire_sol">#REF!</definedName>
    <definedName name="ch_solaire_sud">#REF!</definedName>
    <definedName name="ch_solaire_toiture">#REF!</definedName>
    <definedName name="ch_territorial">[3]List!$J$2</definedName>
    <definedName name="Conso_annuelle">'[2]Aide qualité'!$F$19</definedName>
    <definedName name="date_dda">[3]AF!$D$13</definedName>
    <definedName name="demarche">'[1]paramètres entrée'!$D$2:$D$5</definedName>
    <definedName name="Densite_therm_min">#REF!</definedName>
    <definedName name="ecsouprocess">'Fiche projet solaire'!$G$27</definedName>
    <definedName name="Excel_BuiltIn__FilterDatabase_4">'[2]Valeurs de reference'!$F$41:$F$41</definedName>
    <definedName name="forfait_biomasse_col_1">#REF!</definedName>
    <definedName name="forfait_biomasse_col_2">#REF!</definedName>
    <definedName name="forfait_biomasse_col_3">#REF!</definedName>
    <definedName name="forfait_biomasse_col_4">#REF!</definedName>
    <definedName name="forfait_biomasse_indus_1">#REF!</definedName>
    <definedName name="forfait_biomasse_indus_2">#REF!</definedName>
    <definedName name="forfait_biomasse_indus_3">#REF!</definedName>
    <definedName name="forfait_biomasse_indus_4">#REF!</definedName>
    <definedName name="forfait_geocooling">#REF!</definedName>
    <definedName name="forfait_pac_mer">#REF!</definedName>
    <definedName name="forfait_pac_sondes">#REF!</definedName>
    <definedName name="forfait_pac_superficiel">#REF!</definedName>
    <definedName name="forfait_pac_usées">#REF!</definedName>
    <definedName name="forfait_reseau_1">#REF!</definedName>
    <definedName name="forfait_reseau_2">#REF!</definedName>
    <definedName name="forfait_reseau_3">#REF!</definedName>
    <definedName name="forfait_solaire_bat_exist_1">#REF!</definedName>
    <definedName name="forfait_solaire_bat_exist_2">#REF!</definedName>
    <definedName name="forfait_solaire_bat_neuf_1">#REF!</definedName>
    <definedName name="forfait_solaire_bat_neuf_2">#REF!</definedName>
    <definedName name="forfait_solaire_med_1">#REF!</definedName>
    <definedName name="forfait_solaire_med_2">#REF!</definedName>
    <definedName name="forfait_solaire_med_3">#REF!</definedName>
    <definedName name="forfait_solaire_nord_1">#REF!</definedName>
    <definedName name="forfait_solaire_nord_2">#REF!</definedName>
    <definedName name="forfait_solaire_nord_3">#REF!</definedName>
    <definedName name="forfait_solaire_sol">#REF!</definedName>
    <definedName name="forfait_solaire_sud_1">#REF!</definedName>
    <definedName name="forfait_solaire_sud_2">#REF!</definedName>
    <definedName name="forfait_solaire_sud_3">#REF!</definedName>
    <definedName name="forfait_solaire_toiture">#REF!</definedName>
    <definedName name="garantie">'[1]paramètres entrée'!$E$2:$E$4</definedName>
    <definedName name="heures_fonctio_min">#REF!</definedName>
    <definedName name="HTR">[3]List!$I$2</definedName>
    <definedName name="ins_chauf_biomasse">[3]AF!$52:$77,[3]AF!$200:$200</definedName>
    <definedName name="ins_geothermie">[3]AF!$104:$129,[3]AF!$201:$201</definedName>
    <definedName name="ins_solaire">[3]AF!$78:$103,[3]AF!$27:$27</definedName>
    <definedName name="liste_oui_non">'[4]Valeurs de reference'!#REF!</definedName>
    <definedName name="llongueur_reseau">'[2]Aide qualité'!#REF!</definedName>
    <definedName name="loc_solaire">[3]List!$D$2:$D$3</definedName>
    <definedName name="longueur_reseau">'[2]Aide qualité'!$F$23</definedName>
    <definedName name="montant_des_depenses">'[2]Fiche projet biomasse'!$F$138</definedName>
    <definedName name="mt_aide_ademe">[3]AF!$G$163</definedName>
    <definedName name="mt_aide_ademe_region">[3]AF!$M$165</definedName>
    <definedName name="mt_aide_anru">[3]AF!$M$168</definedName>
    <definedName name="mt_aide_autre_a">[3]AF!$M$179</definedName>
    <definedName name="mt_aide_autre0">[3]AF!$M$169</definedName>
    <definedName name="mt_aide_autre1">[3]AF!$M$172</definedName>
    <definedName name="mt_aide_autre2">[3]AF!$M$173</definedName>
    <definedName name="mt_aide_autre3">[3]AF!$M$174</definedName>
    <definedName name="mt_aide_cee">[3]AF!$M$171</definedName>
    <definedName name="mt_aide_credit_bail">[3]AF!$M$178</definedName>
    <definedName name="mt_aide_emprunt">[3]AF!$M$177</definedName>
    <definedName name="mt_aide_etat">[3]AF!$M$166</definedName>
    <definedName name="mt_aide_feder">[3]AF!$M$167</definedName>
    <definedName name="mt_aide_fp">[3]AF!$M$176</definedName>
    <definedName name="mt_aide_region">[3]AF!$M$164</definedName>
    <definedName name="nb_acc_grande">[3]AF!$I$46</definedName>
    <definedName name="nb_acc_moy">[3]AF!$I$45</definedName>
    <definedName name="nb_acc_neco">[3]AF!$I$43</definedName>
    <definedName name="nb_acc_petite">[3]AF!$I$44</definedName>
    <definedName name="nb_aide_privee">[3]AF!$I$195</definedName>
    <definedName name="nb_aide_publique">[3]AF!$I$190</definedName>
    <definedName name="nb_autofinancement">[3]AF!$I$205</definedName>
    <definedName name="nb_biomasse">[3]AF!$K$24</definedName>
    <definedName name="nb_erreur">[3]AF!$P$1</definedName>
    <definedName name="nb_geothermie">[3]AF!$K$29</definedName>
    <definedName name="nb_mode_vers_en_tete">[3]AF!$195:$196,[3]AF!$206:$207</definedName>
    <definedName name="nb_reseau">[3]AF!$K$31</definedName>
    <definedName name="nb_solaire">[3]AF!$K$26</definedName>
    <definedName name="pf">'[1]paramètres entrée'!$A$2:$A$6</definedName>
    <definedName name="plafond_accomp_projet">#REF!</definedName>
    <definedName name="plafond_diag">#REF!</definedName>
    <definedName name="Prod_biomasse">'[2]Fiche projet biomasse'!$F$109</definedName>
    <definedName name="Puiss_biomasse">'[2]Fiche projet biomasse'!$F$107</definedName>
    <definedName name="Puiss_bois">'[2]Aide qualité'!$F$17</definedName>
    <definedName name="Puiss_totale">'[2]Aide qualité'!$F$16</definedName>
    <definedName name="Puissance_biomasse">'[5]caractéristiques projet'!$D$19</definedName>
    <definedName name="ref">'[1]paramètres entrée'!$C$2:$C$7</definedName>
    <definedName name="S_subvention_ADEME">'Simulation FC solaire'!$H$9</definedName>
    <definedName name="seuil_forfait_biomasse_1">#REF!</definedName>
    <definedName name="seuil_forfait_biomasse_2">#REF!</definedName>
    <definedName name="seuil_forfait_biomasse_3">#REF!</definedName>
    <definedName name="seuil_forfait_solaire_1">#REF!</definedName>
    <definedName name="seuil_forfait_solaire_2">#REF!</definedName>
    <definedName name="seuil_mini_biomasse">#REF!</definedName>
    <definedName name="seuil_mini_solaire">#REF!</definedName>
    <definedName name="subvention_ADEME">'[2]Simulation FC'!$E$8</definedName>
    <definedName name="subventions">'[2]Fiche projet biomasse'!$D$187</definedName>
    <definedName name="technologie_geothermie">#REF!</definedName>
    <definedName name="Tx_charge_min">#REF!</definedName>
    <definedName name="Tx_couverture_min">#REF!</definedName>
    <definedName name="type_contrat">[3]List!$J$2:$J$3</definedName>
    <definedName name="type_forfait_solaire_1">#REF!</definedName>
    <definedName name="type_forfait_solaire_2">#REF!</definedName>
    <definedName name="Type_projet">'[5]caractéristiques projet'!$D$10</definedName>
    <definedName name="usage_biomasse">#REF!</definedName>
    <definedName name="usage_solaire">[3]List!$E$3:$E$6</definedName>
    <definedName name="vol_total_silo">'[2]Aide qualité'!$F$63</definedName>
    <definedName name="vol_utile_silo">'[2]Aide qualité'!$F$65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4" i="25" l="1"/>
  <c r="E380" i="25"/>
  <c r="F376" i="25" s="1"/>
  <c r="F380" i="25"/>
  <c r="E378" i="25"/>
  <c r="F378" i="25"/>
  <c r="E376" i="25" l="1"/>
  <c r="I349" i="25"/>
  <c r="F348" i="25"/>
  <c r="F346" i="25"/>
  <c r="I344" i="25"/>
  <c r="I342" i="25"/>
  <c r="I340" i="25"/>
  <c r="I335" i="25"/>
  <c r="F334" i="25"/>
  <c r="F332" i="25"/>
  <c r="I330" i="25"/>
  <c r="I328" i="25"/>
  <c r="I326" i="25"/>
  <c r="I321" i="25"/>
  <c r="F320" i="25"/>
  <c r="F318" i="25"/>
  <c r="I316" i="25"/>
  <c r="I314" i="25"/>
  <c r="I312" i="25"/>
  <c r="I307" i="25"/>
  <c r="F306" i="25"/>
  <c r="F304" i="25"/>
  <c r="I302" i="25"/>
  <c r="I300" i="25"/>
  <c r="I298" i="25"/>
  <c r="G251" i="25"/>
  <c r="G250" i="25"/>
  <c r="G249" i="25"/>
  <c r="G248" i="25"/>
  <c r="G240" i="25"/>
  <c r="G239" i="25"/>
  <c r="G227" i="25"/>
  <c r="G226" i="25"/>
  <c r="G225" i="25"/>
  <c r="G224" i="25"/>
  <c r="G216" i="25"/>
  <c r="G215" i="25"/>
  <c r="G176" i="25"/>
  <c r="G175" i="25"/>
  <c r="G174" i="25"/>
  <c r="G173" i="25"/>
  <c r="G172" i="25"/>
  <c r="E171" i="25"/>
  <c r="G171" i="25" s="1"/>
  <c r="E170" i="25"/>
  <c r="G168" i="25"/>
  <c r="B166" i="25"/>
  <c r="G163" i="25"/>
  <c r="E162" i="25"/>
  <c r="G150" i="25"/>
  <c r="G149" i="25"/>
  <c r="G148" i="25"/>
  <c r="G147" i="25"/>
  <c r="G146" i="25"/>
  <c r="E145" i="25"/>
  <c r="G145" i="25" s="1"/>
  <c r="E144" i="25"/>
  <c r="G142" i="25"/>
  <c r="B140" i="25"/>
  <c r="G137" i="25"/>
  <c r="E136" i="25"/>
  <c r="G124" i="25"/>
  <c r="G123" i="25"/>
  <c r="G122" i="25"/>
  <c r="G121" i="25"/>
  <c r="G120" i="25"/>
  <c r="E119" i="25"/>
  <c r="G119" i="25" s="1"/>
  <c r="E118" i="25"/>
  <c r="G116" i="25"/>
  <c r="B114" i="25"/>
  <c r="G111" i="25"/>
  <c r="E110" i="25"/>
  <c r="G98" i="25"/>
  <c r="G97" i="25"/>
  <c r="G96" i="25"/>
  <c r="G95" i="25"/>
  <c r="G94" i="25"/>
  <c r="E93" i="25"/>
  <c r="G93" i="25" s="1"/>
  <c r="E92" i="25"/>
  <c r="G90" i="25"/>
  <c r="B88" i="25"/>
  <c r="G85" i="25"/>
  <c r="E84" i="25"/>
  <c r="I288" i="25"/>
  <c r="I286" i="25"/>
  <c r="B62" i="25"/>
  <c r="H26" i="25"/>
  <c r="E432" i="25" l="1"/>
  <c r="I284" i="25" l="1"/>
  <c r="F362" i="25" l="1"/>
  <c r="G364" i="25" s="1"/>
  <c r="I293" i="25"/>
  <c r="G71" i="25"/>
  <c r="G72" i="25"/>
  <c r="G70" i="25"/>
  <c r="G69" i="25"/>
  <c r="G68" i="25"/>
  <c r="G59" i="25"/>
  <c r="E66" i="25"/>
  <c r="G64" i="25"/>
  <c r="G203" i="25" l="1"/>
  <c r="G202" i="25" l="1"/>
  <c r="G192" i="25"/>
  <c r="F365" i="25"/>
  <c r="F361" i="25"/>
  <c r="F363" i="25" s="1"/>
  <c r="G365" i="25" l="1"/>
  <c r="E265" i="25"/>
  <c r="E270" i="25"/>
  <c r="E271" i="25"/>
  <c r="E266" i="25"/>
  <c r="G191" i="25"/>
  <c r="F271" i="25" l="1"/>
  <c r="E267" i="25"/>
  <c r="E272" i="25"/>
  <c r="F270" i="25"/>
  <c r="E375" i="25" l="1"/>
  <c r="F375" i="25"/>
  <c r="F272" i="25"/>
  <c r="F290" i="25"/>
  <c r="F416" i="25"/>
  <c r="C419" i="25" s="1"/>
  <c r="G201" i="25"/>
  <c r="G200" i="25"/>
  <c r="E67" i="25"/>
  <c r="G67" i="25" l="1"/>
  <c r="H23" i="25" l="1"/>
  <c r="B5" i="25"/>
  <c r="B2" i="25"/>
  <c r="E431" i="25"/>
  <c r="F392" i="25"/>
  <c r="F386" i="25"/>
  <c r="E386" i="25"/>
  <c r="E391" i="25"/>
  <c r="E393" i="25" s="1"/>
  <c r="F292" i="25"/>
  <c r="E58" i="25"/>
  <c r="E390" i="25" l="1"/>
  <c r="F390" i="25"/>
  <c r="E438" i="25"/>
  <c r="F438" i="25" s="1"/>
  <c r="F391" i="25" l="1"/>
  <c r="F393" i="25" s="1"/>
  <c r="H376" i="25"/>
  <c r="F394" i="25"/>
  <c r="F435" i="25"/>
  <c r="F436" i="25"/>
  <c r="F432" i="25"/>
  <c r="F434" i="25"/>
  <c r="F437" i="25"/>
  <c r="F433" i="25"/>
  <c r="F430" i="25"/>
  <c r="F431" i="25"/>
  <c r="E11" i="22" l="1"/>
  <c r="D11" i="22"/>
  <c r="E10" i="22"/>
  <c r="D10" i="22"/>
  <c r="E9" i="22"/>
  <c r="D9" i="22"/>
  <c r="C8" i="22"/>
  <c r="H9" i="22" l="1"/>
</calcChain>
</file>

<file path=xl/comments1.xml><?xml version="1.0" encoding="utf-8"?>
<comments xmlns="http://schemas.openxmlformats.org/spreadsheetml/2006/main">
  <authors>
    <author>VAYSSIE Fanny</author>
    <author>BERTHOMIEU Nadine</author>
    <author>user</author>
  </authors>
  <commentList>
    <comment ref="B42" authorId="0" shapeId="0">
      <text>
        <r>
          <rPr>
            <b/>
            <sz val="9"/>
            <color indexed="81"/>
            <rFont val="Tahoma"/>
            <family val="2"/>
          </rPr>
          <t>Insérer des cellules se besoin (clic droit sur la colonne des lignes à gauche)</t>
        </r>
      </text>
    </comment>
    <comment ref="B52" authorId="0" shapeId="0">
      <text>
        <r>
          <rPr>
            <b/>
            <sz val="9"/>
            <color indexed="81"/>
            <rFont val="Tahoma"/>
            <family val="2"/>
          </rPr>
          <t>Si rayé: à masquer</t>
        </r>
      </text>
    </comment>
    <comment ref="B53" authorId="0" shapeId="0">
      <text>
        <r>
          <rPr>
            <b/>
            <sz val="9"/>
            <color indexed="81"/>
            <rFont val="Tahoma"/>
            <family val="2"/>
          </rPr>
          <t>Un tableur par intallation</t>
        </r>
      </text>
    </comment>
    <comment ref="B56" authorId="0" shapeId="0">
      <text>
        <r>
          <rPr>
            <b/>
            <sz val="9"/>
            <color indexed="81"/>
            <rFont val="Tahoma"/>
            <family val="2"/>
          </rPr>
          <t>Se référer à la valeur de température solo si différente de 55°C</t>
        </r>
      </text>
    </comment>
    <comment ref="B62" authorId="0" shapeId="0">
      <text>
        <r>
          <rPr>
            <b/>
            <sz val="9"/>
            <color indexed="81"/>
            <rFont val="Tahoma"/>
            <family val="2"/>
          </rPr>
          <t xml:space="preserve"> Inscrire mêmes chiffres que colonne ci-dessus si aucune démarche engagée</t>
        </r>
      </text>
    </comment>
    <comment ref="B64" authorId="0" shapeId="0">
      <text>
        <r>
          <rPr>
            <b/>
            <sz val="9"/>
            <color indexed="81"/>
            <rFont val="Tahoma"/>
            <family val="2"/>
          </rPr>
          <t>Se référer à la valeur de température solo si différente de 55°C</t>
        </r>
      </text>
    </comment>
    <comment ref="B79" authorId="0" shapeId="0">
      <text>
        <r>
          <rPr>
            <b/>
            <sz val="9"/>
            <color indexed="81"/>
            <rFont val="Tahoma"/>
            <family val="2"/>
          </rPr>
          <t>Un tableur par intallation</t>
        </r>
      </text>
    </comment>
    <comment ref="B82" authorId="0" shapeId="0">
      <text>
        <r>
          <rPr>
            <b/>
            <sz val="9"/>
            <color indexed="81"/>
            <rFont val="Tahoma"/>
            <family val="2"/>
          </rPr>
          <t>Se référer à la valeur de température solo si différente de 55°C</t>
        </r>
      </text>
    </comment>
    <comment ref="B88" authorId="0" shapeId="0">
      <text>
        <r>
          <rPr>
            <b/>
            <sz val="9"/>
            <color indexed="81"/>
            <rFont val="Tahoma"/>
            <family val="2"/>
          </rPr>
          <t xml:space="preserve"> Inscrire mêmes chiffres que colonne ci-dessus si aucune démarche engagée</t>
        </r>
      </text>
    </comment>
    <comment ref="B90" authorId="0" shapeId="0">
      <text>
        <r>
          <rPr>
            <b/>
            <sz val="9"/>
            <color indexed="81"/>
            <rFont val="Tahoma"/>
            <family val="2"/>
          </rPr>
          <t>Se référer à la valeur de température solo si différente de 55°C</t>
        </r>
      </text>
    </comment>
    <comment ref="B105" authorId="0" shapeId="0">
      <text>
        <r>
          <rPr>
            <b/>
            <sz val="9"/>
            <color indexed="81"/>
            <rFont val="Tahoma"/>
            <family val="2"/>
          </rPr>
          <t>Un tableur par intallation</t>
        </r>
      </text>
    </comment>
    <comment ref="B108" authorId="0" shapeId="0">
      <text>
        <r>
          <rPr>
            <b/>
            <sz val="9"/>
            <color indexed="81"/>
            <rFont val="Tahoma"/>
            <family val="2"/>
          </rPr>
          <t>Se référer à la valeur de température solo si différente de 55°C</t>
        </r>
      </text>
    </comment>
    <comment ref="B114" authorId="0" shapeId="0">
      <text>
        <r>
          <rPr>
            <b/>
            <sz val="9"/>
            <color indexed="81"/>
            <rFont val="Tahoma"/>
            <family val="2"/>
          </rPr>
          <t xml:space="preserve"> Inscrire mêmes chiffres que colonne ci-dessus si aucune démarche engagée</t>
        </r>
      </text>
    </comment>
    <comment ref="B116" authorId="0" shapeId="0">
      <text>
        <r>
          <rPr>
            <b/>
            <sz val="9"/>
            <color indexed="81"/>
            <rFont val="Tahoma"/>
            <family val="2"/>
          </rPr>
          <t>Se référer à la valeur de température solo si différente de 55°C</t>
        </r>
      </text>
    </comment>
    <comment ref="B131" authorId="0" shapeId="0">
      <text>
        <r>
          <rPr>
            <b/>
            <sz val="9"/>
            <color indexed="81"/>
            <rFont val="Tahoma"/>
            <family val="2"/>
          </rPr>
          <t>Un tableur par intallation</t>
        </r>
      </text>
    </comment>
    <comment ref="B134" authorId="0" shapeId="0">
      <text>
        <r>
          <rPr>
            <b/>
            <sz val="9"/>
            <color indexed="81"/>
            <rFont val="Tahoma"/>
            <family val="2"/>
          </rPr>
          <t>Se référer à la valeur de température solo si différente de 55°C</t>
        </r>
      </text>
    </comment>
    <comment ref="B140" authorId="0" shapeId="0">
      <text>
        <r>
          <rPr>
            <b/>
            <sz val="9"/>
            <color indexed="81"/>
            <rFont val="Tahoma"/>
            <family val="2"/>
          </rPr>
          <t xml:space="preserve"> Inscrire mêmes chiffres que colonne ci-dessus si aucune démarche engagée</t>
        </r>
      </text>
    </comment>
    <comment ref="B142" authorId="0" shapeId="0">
      <text>
        <r>
          <rPr>
            <b/>
            <sz val="9"/>
            <color indexed="81"/>
            <rFont val="Tahoma"/>
            <family val="2"/>
          </rPr>
          <t>Se référer à la valeur de température solo si différente de 55°C</t>
        </r>
      </text>
    </comment>
    <comment ref="B157" authorId="0" shapeId="0">
      <text>
        <r>
          <rPr>
            <b/>
            <sz val="9"/>
            <color indexed="81"/>
            <rFont val="Tahoma"/>
            <family val="2"/>
          </rPr>
          <t>Un tableur par intallation</t>
        </r>
      </text>
    </comment>
    <comment ref="B160" authorId="0" shapeId="0">
      <text>
        <r>
          <rPr>
            <b/>
            <sz val="9"/>
            <color indexed="81"/>
            <rFont val="Tahoma"/>
            <family val="2"/>
          </rPr>
          <t>Se référer à la valeur de température solo si différente de 55°C</t>
        </r>
      </text>
    </comment>
    <comment ref="B166" authorId="0" shapeId="0">
      <text>
        <r>
          <rPr>
            <b/>
            <sz val="9"/>
            <color indexed="81"/>
            <rFont val="Tahoma"/>
            <family val="2"/>
          </rPr>
          <t xml:space="preserve"> Inscrire mêmes chiffres que colonne ci-dessus si aucune démarche engagée</t>
        </r>
      </text>
    </comment>
    <comment ref="B168" authorId="0" shapeId="0">
      <text>
        <r>
          <rPr>
            <b/>
            <sz val="9"/>
            <color indexed="81"/>
            <rFont val="Tahoma"/>
            <family val="2"/>
          </rPr>
          <t>Se référer à la valeur de température solo si différente de 55°C</t>
        </r>
      </text>
    </comment>
    <comment ref="B186" authorId="0" shapeId="0">
      <text>
        <r>
          <rPr>
            <b/>
            <sz val="9"/>
            <color indexed="81"/>
            <rFont val="Tahoma"/>
            <family val="2"/>
          </rPr>
          <t>Si rayé: à masquer</t>
        </r>
      </text>
    </comment>
    <comment ref="B187" authorId="0" shapeId="0">
      <text>
        <r>
          <rPr>
            <b/>
            <sz val="9"/>
            <color indexed="81"/>
            <rFont val="Tahoma"/>
            <family val="2"/>
          </rPr>
          <t>Un tableur par installation</t>
        </r>
      </text>
    </comment>
    <comment ref="B198" authorId="0" shapeId="0">
      <text>
        <r>
          <rPr>
            <b/>
            <sz val="9"/>
            <color indexed="81"/>
            <rFont val="Tahoma"/>
            <family val="2"/>
          </rPr>
          <t xml:space="preserve"> Inscrire mêmes chiffres que colonne ci-dessus si aucune démarche engagée</t>
        </r>
      </text>
    </comment>
    <comment ref="B202" authorId="0" shapeId="0">
      <text>
        <r>
          <rPr>
            <b/>
            <sz val="9"/>
            <color indexed="81"/>
            <rFont val="Tahoma"/>
            <family val="2"/>
          </rPr>
          <t xml:space="preserve">Si non, expliquer ci-dessous : 
-Pourquoi?
-Les périodes sur lesquelles les besoins varient (compléter les besoins sur "Extraction SOLO")
-Les moyens mis en œuvre pour éviter la surchauffe
</t>
        </r>
      </text>
    </comment>
    <comment ref="B211" authorId="0" shapeId="0">
      <text>
        <r>
          <rPr>
            <b/>
            <sz val="9"/>
            <color indexed="81"/>
            <rFont val="Tahoma"/>
            <family val="2"/>
          </rPr>
          <t>Un tableur par installation</t>
        </r>
      </text>
    </comment>
    <comment ref="B222" authorId="0" shapeId="0">
      <text>
        <r>
          <rPr>
            <b/>
            <sz val="9"/>
            <color indexed="81"/>
            <rFont val="Tahoma"/>
            <family val="2"/>
          </rPr>
          <t xml:space="preserve"> Inscrire mêmes chiffres que colonne ci-dessus si aucune démarche engagée</t>
        </r>
      </text>
    </comment>
    <comment ref="B226" authorId="0" shapeId="0">
      <text>
        <r>
          <rPr>
            <b/>
            <sz val="9"/>
            <color indexed="81"/>
            <rFont val="Tahoma"/>
            <family val="2"/>
          </rPr>
          <t xml:space="preserve">Si non, expliquer ci-dessous : 
-Pourquoi?
-Les périodes sur lesquelles les besoins varient (compléter les besoins sur "Extraction SOLO")
-Les moyens mis en œuvre pour éviter la surchauffe
</t>
        </r>
      </text>
    </comment>
    <comment ref="B235" authorId="0" shapeId="0">
      <text>
        <r>
          <rPr>
            <b/>
            <sz val="9"/>
            <color indexed="81"/>
            <rFont val="Tahoma"/>
            <family val="2"/>
          </rPr>
          <t>Un tableur par installation</t>
        </r>
      </text>
    </comment>
    <comment ref="B246" authorId="0" shapeId="0">
      <text>
        <r>
          <rPr>
            <b/>
            <sz val="9"/>
            <color indexed="81"/>
            <rFont val="Tahoma"/>
            <family val="2"/>
          </rPr>
          <t xml:space="preserve"> Inscrire mêmes chiffres que colonne ci-dessus si aucune démarche engagée</t>
        </r>
      </text>
    </comment>
    <comment ref="B250" authorId="0" shapeId="0">
      <text>
        <r>
          <rPr>
            <b/>
            <sz val="9"/>
            <color indexed="81"/>
            <rFont val="Tahoma"/>
            <family val="2"/>
          </rPr>
          <t xml:space="preserve">Si non, expliquer ci-dessous : 
-Pourquoi?
-Les périodes sur lesquelles les besoins varient (compléter les besoins sur "Extraction SOLO")
-Les moyens mis en œuvre pour éviter la surchauffe
</t>
        </r>
      </text>
    </comment>
    <comment ref="B265" authorId="0" shapeId="0">
      <text>
        <r>
          <rPr>
            <b/>
            <sz val="9"/>
            <color indexed="81"/>
            <rFont val="Tahoma"/>
            <family val="2"/>
          </rPr>
          <t>Se référer à la valeur de température solo si différente de 55°C</t>
        </r>
      </text>
    </comment>
    <comment ref="B268" authorId="0" shapeId="0">
      <text>
        <r>
          <rPr>
            <b/>
            <sz val="9"/>
            <color indexed="81"/>
            <rFont val="Tahoma"/>
            <family val="2"/>
          </rPr>
          <t xml:space="preserve"> Inscrire mêmes chiffres que colonne ci-dessus si aucune démarche engagée</t>
        </r>
      </text>
    </comment>
    <comment ref="B270" authorId="0" shapeId="0">
      <text>
        <r>
          <rPr>
            <b/>
            <sz val="9"/>
            <color indexed="81"/>
            <rFont val="Tahoma"/>
            <family val="2"/>
          </rPr>
          <t>Se référer à la valeur de température solo si différente de 55°C</t>
        </r>
      </text>
    </comment>
    <comment ref="B280" authorId="0" shapeId="0">
      <text>
        <r>
          <rPr>
            <b/>
            <sz val="9"/>
            <color indexed="81"/>
            <rFont val="Tahoma"/>
            <family val="2"/>
          </rPr>
          <t>Un tableur par installation</t>
        </r>
      </text>
    </comment>
    <comment ref="B283" authorId="0" shapeId="0">
      <text>
        <r>
          <rPr>
            <b/>
            <sz val="11"/>
            <color indexed="81"/>
            <rFont val="Calibri Light"/>
            <family val="2"/>
            <scheme val="major"/>
          </rPr>
          <t xml:space="preserve">Les schémas </t>
        </r>
        <r>
          <rPr>
            <b/>
            <u/>
            <sz val="11"/>
            <color indexed="81"/>
            <rFont val="Calibri Light"/>
            <family val="2"/>
            <scheme val="major"/>
          </rPr>
          <t xml:space="preserve">hors schémas Fonds Chaleur </t>
        </r>
        <r>
          <rPr>
            <b/>
            <sz val="11"/>
            <color indexed="81"/>
            <rFont val="Calibri Light"/>
            <family val="2"/>
            <scheme val="major"/>
          </rPr>
          <t>doivent faire l’objet d’un suivi de la part d'un tiers qualifié RGE 20.14 ou équivalent afin d’établir un bilan énergétique de l’installation avec à minima les indicateurs suivants: 
- Esu (kWh) 
- Fraction solaire (%)
- Taux d’économie (%)
- Productivité utile (kWh/m2)</t>
        </r>
      </text>
    </comment>
    <comment ref="B284" authorId="0" shapeId="0">
      <text>
        <r>
          <rPr>
            <b/>
            <sz val="9"/>
            <color indexed="81"/>
            <rFont val="Tahoma"/>
            <family val="2"/>
          </rPr>
          <t>utile (selon NF EN ISO 9806)</t>
        </r>
      </text>
    </comment>
    <comment ref="B290" authorId="0" shapeId="0">
      <text>
        <r>
          <rPr>
            <b/>
            <sz val="11"/>
            <color indexed="81"/>
            <rFont val="Calibri Light"/>
            <family val="2"/>
            <scheme val="major"/>
          </rPr>
          <t>Si ballon bi-énergie, volume consacré à l'appoint</t>
        </r>
      </text>
    </comment>
    <comment ref="B291" authorId="0" shapeId="0">
      <text>
        <r>
          <rPr>
            <b/>
            <sz val="11"/>
            <color indexed="81"/>
            <rFont val="Calibri Light"/>
            <family val="2"/>
            <scheme val="major"/>
          </rPr>
          <t xml:space="preserve">La production solaire utile ESU est calculée en valeur d'énergie utile à la sortie du ballon solaire ou au point de piquage. Attention au logiciel utilisé pour le calcul de cette valeur. 
</t>
        </r>
        <r>
          <rPr>
            <b/>
            <i/>
            <u/>
            <sz val="11"/>
            <color indexed="81"/>
            <rFont val="Calibri Light"/>
            <family val="2"/>
            <scheme val="major"/>
          </rPr>
          <t>SOLO : ESU = Qstu ; 
POLYSUN : ESU ~ 0.8 SSol; 
TSol : ESU=E-CISOL - PCh sol - Ba(S)</t>
        </r>
      </text>
    </comment>
    <comment ref="B292" authorId="0" shapeId="0">
      <text>
        <r>
          <rPr>
            <b/>
            <sz val="11"/>
            <color indexed="81"/>
            <rFont val="Calibri Light"/>
            <family val="2"/>
            <scheme val="major"/>
          </rPr>
          <t xml:space="preserve">La consommation des auxiliaires solaires est une évaluation de la consommation électrique des pompes et circulateurs des circuits primaire et secondaires solaire. </t>
        </r>
      </text>
    </comment>
    <comment ref="B294" authorId="0" shapeId="0">
      <text>
        <r>
          <rPr>
            <b/>
            <sz val="9"/>
            <color indexed="81"/>
            <rFont val="Tahoma"/>
            <family val="2"/>
          </rPr>
          <t>Un tableur par installation</t>
        </r>
      </text>
    </comment>
    <comment ref="B297" authorId="0" shapeId="0">
      <text>
        <r>
          <rPr>
            <b/>
            <sz val="11"/>
            <color indexed="81"/>
            <rFont val="Calibri Light"/>
            <family val="2"/>
            <scheme val="major"/>
          </rPr>
          <t xml:space="preserve">Les schémas </t>
        </r>
        <r>
          <rPr>
            <b/>
            <u/>
            <sz val="11"/>
            <color indexed="81"/>
            <rFont val="Calibri Light"/>
            <family val="2"/>
            <scheme val="major"/>
          </rPr>
          <t xml:space="preserve">hors schémas Fonds Chaleur </t>
        </r>
        <r>
          <rPr>
            <b/>
            <sz val="11"/>
            <color indexed="81"/>
            <rFont val="Calibri Light"/>
            <family val="2"/>
            <scheme val="major"/>
          </rPr>
          <t>doivent faire l’objet d’un suivi de la part d'un tiers qualifié RGE 20.14 ou équivalent afin d’établir un bilan énergétique de l’installation avec à minima les indicateurs suivants: 
- Esu (kWh) 
- Fraction solaire (%)
- Taux d’économie (%)
- Productivité utile (kWh/m2)</t>
        </r>
      </text>
    </comment>
    <comment ref="B298" authorId="0" shapeId="0">
      <text>
        <r>
          <rPr>
            <b/>
            <sz val="9"/>
            <color indexed="81"/>
            <rFont val="Tahoma"/>
            <family val="2"/>
          </rPr>
          <t>utile (selon NF EN ISO 9806)</t>
        </r>
      </text>
    </comment>
    <comment ref="B304" authorId="0" shapeId="0">
      <text>
        <r>
          <rPr>
            <b/>
            <sz val="11"/>
            <color indexed="81"/>
            <rFont val="Calibri Light"/>
            <family val="2"/>
            <scheme val="major"/>
          </rPr>
          <t>Si ballon bi-énergie, volume consacré à l'appoint</t>
        </r>
      </text>
    </comment>
    <comment ref="B305" authorId="0" shapeId="0">
      <text>
        <r>
          <rPr>
            <b/>
            <sz val="11"/>
            <color indexed="81"/>
            <rFont val="Calibri Light"/>
            <family val="2"/>
            <scheme val="major"/>
          </rPr>
          <t xml:space="preserve">La production solaire utile ESU est calculée en valeur d'énergie utile à la sortie du ballon solaire ou au point de piquage. Attention au logiciel utilisé pour le calcul de cette valeur. 
</t>
        </r>
        <r>
          <rPr>
            <b/>
            <i/>
            <u/>
            <sz val="11"/>
            <color indexed="81"/>
            <rFont val="Calibri Light"/>
            <family val="2"/>
            <scheme val="major"/>
          </rPr>
          <t>SOLO : ESU = Qstu ; 
POLYSUN : ESU ~ 0.8 SSol; 
TSol : ESU=E-CISOL - PCh sol - Ba(S)</t>
        </r>
      </text>
    </comment>
    <comment ref="B306" authorId="0" shapeId="0">
      <text>
        <r>
          <rPr>
            <b/>
            <sz val="11"/>
            <color indexed="81"/>
            <rFont val="Calibri Light"/>
            <family val="2"/>
            <scheme val="major"/>
          </rPr>
          <t xml:space="preserve">La consommation des auxiliaires solaires est une évaluation de la consommation électrique des pompes et circulateurs des circuits primaire et secondaires solaire. </t>
        </r>
      </text>
    </comment>
    <comment ref="B308" authorId="0" shapeId="0">
      <text>
        <r>
          <rPr>
            <b/>
            <sz val="9"/>
            <color indexed="81"/>
            <rFont val="Tahoma"/>
            <family val="2"/>
          </rPr>
          <t>Un tableur par installation</t>
        </r>
      </text>
    </comment>
    <comment ref="B311" authorId="0" shapeId="0">
      <text>
        <r>
          <rPr>
            <b/>
            <sz val="11"/>
            <color indexed="81"/>
            <rFont val="Calibri Light"/>
            <family val="2"/>
            <scheme val="major"/>
          </rPr>
          <t xml:space="preserve">Les schémas </t>
        </r>
        <r>
          <rPr>
            <b/>
            <u/>
            <sz val="11"/>
            <color indexed="81"/>
            <rFont val="Calibri Light"/>
            <family val="2"/>
            <scheme val="major"/>
          </rPr>
          <t xml:space="preserve">hors schémas Fonds Chaleur </t>
        </r>
        <r>
          <rPr>
            <b/>
            <sz val="11"/>
            <color indexed="81"/>
            <rFont val="Calibri Light"/>
            <family val="2"/>
            <scheme val="major"/>
          </rPr>
          <t>doivent faire l’objet d’un suivi de la part d'un tiers qualifié RGE 20.14 ou équivalent afin d’établir un bilan énergétique de l’installation avec à minima les indicateurs suivants: 
- Esu (kWh) 
- Fraction solaire (%)
- Taux d’économie (%)
- Productivité utile (kWh/m2)</t>
        </r>
      </text>
    </comment>
    <comment ref="B312" authorId="0" shapeId="0">
      <text>
        <r>
          <rPr>
            <b/>
            <sz val="9"/>
            <color indexed="81"/>
            <rFont val="Tahoma"/>
            <family val="2"/>
          </rPr>
          <t>utile (selon NF EN ISO 9806)</t>
        </r>
      </text>
    </comment>
    <comment ref="B318" authorId="0" shapeId="0">
      <text>
        <r>
          <rPr>
            <b/>
            <sz val="11"/>
            <color indexed="81"/>
            <rFont val="Calibri Light"/>
            <family val="2"/>
            <scheme val="major"/>
          </rPr>
          <t>Si ballon bi-énergie, volume consacré à l'appoint</t>
        </r>
      </text>
    </comment>
    <comment ref="B319" authorId="0" shapeId="0">
      <text>
        <r>
          <rPr>
            <b/>
            <sz val="11"/>
            <color indexed="81"/>
            <rFont val="Calibri Light"/>
            <family val="2"/>
            <scheme val="major"/>
          </rPr>
          <t xml:space="preserve">La production solaire utile ESU est calculée en valeur d'énergie utile à la sortie du ballon solaire ou au point de piquage. Attention au logiciel utilisé pour le calcul de cette valeur. 
</t>
        </r>
        <r>
          <rPr>
            <b/>
            <i/>
            <u/>
            <sz val="11"/>
            <color indexed="81"/>
            <rFont val="Calibri Light"/>
            <family val="2"/>
            <scheme val="major"/>
          </rPr>
          <t>SOLO : ESU = Qstu ; 
POLYSUN : ESU ~ 0.8 SSol; 
TSol : ESU=E-CISOL - PCh sol - Ba(S)</t>
        </r>
      </text>
    </comment>
    <comment ref="B320" authorId="0" shapeId="0">
      <text>
        <r>
          <rPr>
            <b/>
            <sz val="11"/>
            <color indexed="81"/>
            <rFont val="Calibri Light"/>
            <family val="2"/>
            <scheme val="major"/>
          </rPr>
          <t xml:space="preserve">La consommation des auxiliaires solaires est une évaluation de la consommation électrique des pompes et circulateurs des circuits primaire et secondaires solaire. </t>
        </r>
      </text>
    </comment>
    <comment ref="B322" authorId="0" shapeId="0">
      <text>
        <r>
          <rPr>
            <b/>
            <sz val="9"/>
            <color indexed="81"/>
            <rFont val="Tahoma"/>
            <family val="2"/>
          </rPr>
          <t>Un tableur par installation</t>
        </r>
      </text>
    </comment>
    <comment ref="B325" authorId="0" shapeId="0">
      <text>
        <r>
          <rPr>
            <b/>
            <sz val="11"/>
            <color indexed="81"/>
            <rFont val="Calibri Light"/>
            <family val="2"/>
            <scheme val="major"/>
          </rPr>
          <t xml:space="preserve">Les schémas </t>
        </r>
        <r>
          <rPr>
            <b/>
            <u/>
            <sz val="11"/>
            <color indexed="81"/>
            <rFont val="Calibri Light"/>
            <family val="2"/>
            <scheme val="major"/>
          </rPr>
          <t xml:space="preserve">hors schémas Fonds Chaleur </t>
        </r>
        <r>
          <rPr>
            <b/>
            <sz val="11"/>
            <color indexed="81"/>
            <rFont val="Calibri Light"/>
            <family val="2"/>
            <scheme val="major"/>
          </rPr>
          <t>doivent faire l’objet d’un suivi de la part d'un tiers qualifié RGE 20.14 ou équivalent afin d’établir un bilan énergétique de l’installation avec à minima les indicateurs suivants: 
- Esu (kWh) 
- Fraction solaire (%)
- Taux d’économie (%)
- Productivité utile (kWh/m2)</t>
        </r>
      </text>
    </comment>
    <comment ref="B326" authorId="0" shapeId="0">
      <text>
        <r>
          <rPr>
            <b/>
            <sz val="9"/>
            <color indexed="81"/>
            <rFont val="Tahoma"/>
            <family val="2"/>
          </rPr>
          <t>utile (selon NF EN ISO 9806)</t>
        </r>
      </text>
    </comment>
    <comment ref="B332" authorId="0" shapeId="0">
      <text>
        <r>
          <rPr>
            <b/>
            <sz val="11"/>
            <color indexed="81"/>
            <rFont val="Calibri Light"/>
            <family val="2"/>
            <scheme val="major"/>
          </rPr>
          <t>Si ballon bi-énergie, volume consacré à l'appoint</t>
        </r>
      </text>
    </comment>
    <comment ref="B333" authorId="0" shapeId="0">
      <text>
        <r>
          <rPr>
            <b/>
            <sz val="11"/>
            <color indexed="81"/>
            <rFont val="Calibri Light"/>
            <family val="2"/>
            <scheme val="major"/>
          </rPr>
          <t xml:space="preserve">La production solaire utile ESU est calculée en valeur d'énergie utile à la sortie du ballon solaire ou au point de piquage. Attention au logiciel utilisé pour le calcul de cette valeur. 
</t>
        </r>
        <r>
          <rPr>
            <b/>
            <i/>
            <u/>
            <sz val="11"/>
            <color indexed="81"/>
            <rFont val="Calibri Light"/>
            <family val="2"/>
            <scheme val="major"/>
          </rPr>
          <t>SOLO : ESU = Qstu ; 
POLYSUN : ESU ~ 0.8 SSol; 
TSol : ESU=E-CISOL - PCh sol - Ba(S)</t>
        </r>
      </text>
    </comment>
    <comment ref="B334" authorId="0" shapeId="0">
      <text>
        <r>
          <rPr>
            <b/>
            <sz val="11"/>
            <color indexed="81"/>
            <rFont val="Calibri Light"/>
            <family val="2"/>
            <scheme val="major"/>
          </rPr>
          <t xml:space="preserve">La consommation des auxiliaires solaires est une évaluation de la consommation électrique des pompes et circulateurs des circuits primaire et secondaires solaire. </t>
        </r>
      </text>
    </comment>
    <comment ref="B336" authorId="0" shapeId="0">
      <text>
        <r>
          <rPr>
            <b/>
            <sz val="9"/>
            <color indexed="81"/>
            <rFont val="Tahoma"/>
            <family val="2"/>
          </rPr>
          <t>Un tableur par installation</t>
        </r>
      </text>
    </comment>
    <comment ref="B339" authorId="0" shapeId="0">
      <text>
        <r>
          <rPr>
            <b/>
            <sz val="11"/>
            <color indexed="81"/>
            <rFont val="Calibri Light"/>
            <family val="2"/>
            <scheme val="major"/>
          </rPr>
          <t xml:space="preserve">Les schémas </t>
        </r>
        <r>
          <rPr>
            <b/>
            <u/>
            <sz val="11"/>
            <color indexed="81"/>
            <rFont val="Calibri Light"/>
            <family val="2"/>
            <scheme val="major"/>
          </rPr>
          <t xml:space="preserve">hors schémas Fonds Chaleur </t>
        </r>
        <r>
          <rPr>
            <b/>
            <sz val="11"/>
            <color indexed="81"/>
            <rFont val="Calibri Light"/>
            <family val="2"/>
            <scheme val="major"/>
          </rPr>
          <t>doivent faire l’objet d’un suivi de la part d'un tiers qualifié RGE 20.14 ou équivalent afin d’établir un bilan énergétique de l’installation avec à minima les indicateurs suivants: 
- Esu (kWh) 
- Fraction solaire (%)
- Taux d’économie (%)
- Productivité utile (kWh/m2)</t>
        </r>
      </text>
    </comment>
    <comment ref="B340" authorId="0" shapeId="0">
      <text>
        <r>
          <rPr>
            <b/>
            <sz val="9"/>
            <color indexed="81"/>
            <rFont val="Tahoma"/>
            <family val="2"/>
          </rPr>
          <t>utile (selon NF EN ISO 9806)</t>
        </r>
      </text>
    </comment>
    <comment ref="B346" authorId="0" shapeId="0">
      <text>
        <r>
          <rPr>
            <b/>
            <sz val="11"/>
            <color indexed="81"/>
            <rFont val="Calibri Light"/>
            <family val="2"/>
            <scheme val="major"/>
          </rPr>
          <t>Si ballon bi-énergie, volume consacré à l'appoint</t>
        </r>
      </text>
    </comment>
    <comment ref="B347" authorId="0" shapeId="0">
      <text>
        <r>
          <rPr>
            <b/>
            <sz val="11"/>
            <color indexed="81"/>
            <rFont val="Calibri Light"/>
            <family val="2"/>
            <scheme val="major"/>
          </rPr>
          <t xml:space="preserve">La production solaire utile ESU est calculée en valeur d'énergie utile à la sortie du ballon solaire ou au point de piquage. Attention au logiciel utilisé pour le calcul de cette valeur. 
</t>
        </r>
        <r>
          <rPr>
            <b/>
            <i/>
            <u/>
            <sz val="11"/>
            <color indexed="81"/>
            <rFont val="Calibri Light"/>
            <family val="2"/>
            <scheme val="major"/>
          </rPr>
          <t>SOLO : ESU = Qstu ; 
POLYSUN : ESU ~ 0.8 SSol; 
TSol : ESU=E-CISOL - PCh sol - Ba(S)</t>
        </r>
      </text>
    </comment>
    <comment ref="B348" authorId="0" shapeId="0">
      <text>
        <r>
          <rPr>
            <b/>
            <sz val="11"/>
            <color indexed="81"/>
            <rFont val="Calibri Light"/>
            <family val="2"/>
            <scheme val="major"/>
          </rPr>
          <t xml:space="preserve">La consommation des auxiliaires solaires est une évaluation de la consommation électrique des pompes et circulateurs des circuits primaire et secondaires solaire. </t>
        </r>
      </text>
    </comment>
    <comment ref="B361" authorId="0" shapeId="0">
      <text>
        <r>
          <rPr>
            <b/>
            <sz val="9"/>
            <color indexed="81"/>
            <rFont val="Tahoma"/>
            <family val="2"/>
          </rPr>
          <t>utile (selon NF EN ISO 9806)</t>
        </r>
      </text>
    </comment>
    <comment ref="B363" authorId="0" shapeId="0">
      <text>
        <r>
          <rPr>
            <b/>
            <sz val="11"/>
            <color indexed="81"/>
            <rFont val="Calibri Light"/>
            <family val="2"/>
            <scheme val="major"/>
          </rPr>
          <t>Si ballon bi-énergie, volume consacré à l'appoint</t>
        </r>
      </text>
    </comment>
    <comment ref="B365" authorId="0" shapeId="0">
      <text>
        <r>
          <rPr>
            <b/>
            <sz val="11"/>
            <color indexed="81"/>
            <rFont val="Calibri Light"/>
            <family val="2"/>
            <scheme val="major"/>
          </rPr>
          <t xml:space="preserve">La production solaire utile ESU est calculée en valeur d'énergie utile à la sortie du ballon solaire ou au point de piquage. Attention au logiciel utilisé pour le calcul de cette valeur. 
</t>
        </r>
        <r>
          <rPr>
            <b/>
            <i/>
            <u/>
            <sz val="11"/>
            <color indexed="81"/>
            <rFont val="Calibri Light"/>
            <family val="2"/>
            <scheme val="major"/>
          </rPr>
          <t>SOLO : ESU = Qstu ; 
POLYSUN : ESU ~ 0.8 SSol; 
TSol : ESU=E-CISOL - PCh sol - Ba(S)</t>
        </r>
      </text>
    </comment>
    <comment ref="E373" authorId="0" shapeId="0">
      <text>
        <r>
          <rPr>
            <b/>
            <sz val="9"/>
            <color indexed="81"/>
            <rFont val="Tahoma"/>
            <family val="2"/>
          </rPr>
          <t>Besoins considérés après les démarches d'économies d'énergie</t>
        </r>
      </text>
    </comment>
    <comment ref="F373" authorId="0" shapeId="0">
      <text>
        <r>
          <rPr>
            <b/>
            <sz val="11"/>
            <color indexed="81"/>
            <rFont val="Calibri Light"/>
            <family val="2"/>
            <scheme val="major"/>
          </rPr>
          <t>Projet ENR</t>
        </r>
      </text>
    </comment>
    <comment ref="F375" authorId="1" shapeId="0">
      <text>
        <r>
          <rPr>
            <sz val="9"/>
            <color indexed="81"/>
            <rFont val="Tahoma"/>
            <family val="2"/>
          </rPr>
          <t>se calcule sur les besoins totaux optimisés : onglet Besoins E6 - E18</t>
        </r>
      </text>
    </comment>
    <comment ref="F376" authorId="1" shapeId="0">
      <text>
        <r>
          <rPr>
            <b/>
            <sz val="9"/>
            <color indexed="81"/>
            <rFont val="Tahoma"/>
            <family val="2"/>
          </rPr>
          <t>Fsav cible &gt; 30%</t>
        </r>
        <r>
          <rPr>
            <sz val="9"/>
            <color indexed="81"/>
            <rFont val="Tahoma"/>
            <family val="2"/>
          </rPr>
          <t xml:space="preserve">
se calcule d'après onglet Besoins E8 ou E17</t>
        </r>
      </text>
    </comment>
    <comment ref="B377" authorId="0" shapeId="0">
      <text>
        <r>
          <rPr>
            <b/>
            <sz val="9"/>
            <color indexed="81"/>
            <rFont val="Tahoma"/>
            <family val="2"/>
          </rPr>
          <t>Tableau Appoint 2 en cellules masquées</t>
        </r>
      </text>
    </comment>
    <comment ref="B378" authorId="2" shapeId="0">
      <text>
        <r>
          <rPr>
            <b/>
            <sz val="11"/>
            <color indexed="81"/>
            <rFont val="Calibri Light"/>
            <family val="2"/>
            <scheme val="major"/>
          </rPr>
          <t>Reprendre le chiffre qui apparaît dans les besoins, cellule E8 ou E18</t>
        </r>
      </text>
    </comment>
    <comment ref="F378" authorId="1" shapeId="0">
      <text>
        <r>
          <rPr>
            <sz val="9"/>
            <color indexed="81"/>
            <rFont val="Tahoma"/>
            <family val="2"/>
          </rPr>
          <t>Se calcule sur onglet Besoins E8, E17</t>
        </r>
      </text>
    </comment>
    <comment ref="B381" authorId="0" shapeId="0">
      <text>
        <r>
          <rPr>
            <b/>
            <sz val="11"/>
            <color indexed="81"/>
            <rFont val="Calibri Light"/>
            <family val="2"/>
            <scheme val="major"/>
          </rPr>
          <t>En mode ECS ou en mode de production dédiée à l'utilité ENR</t>
        </r>
      </text>
    </comment>
    <comment ref="F381" authorId="1" shapeId="0">
      <text>
        <r>
          <rPr>
            <sz val="9"/>
            <color indexed="81"/>
            <rFont val="Tahoma"/>
            <family val="2"/>
          </rPr>
          <t xml:space="preserve">En cas de remplacement de la chaudière, les économies seront d'autant meilleures. Le changement de chaudière est fortement recommandé lorsque les éléments de production sont datés d'avant 2000
</t>
        </r>
      </text>
    </comment>
    <comment ref="B387" authorId="0" shapeId="0">
      <text>
        <r>
          <rPr>
            <b/>
            <sz val="11"/>
            <color indexed="81"/>
            <rFont val="Calibri Light"/>
            <family val="2"/>
            <scheme val="major"/>
          </rPr>
          <t>En mode ECS ou en mode de production dédiée à l'utilité ENR</t>
        </r>
      </text>
    </comment>
    <comment ref="B394" authorId="0" shapeId="0">
      <text>
        <r>
          <rPr>
            <b/>
            <sz val="9"/>
            <color indexed="81"/>
            <rFont val="Tahoma"/>
            <family val="2"/>
          </rPr>
          <t>réf. GN (base carbone ADEME) : 0,243 tCO2/MWh PCS</t>
        </r>
      </text>
    </comment>
    <comment ref="B402" authorId="0" shapeId="0">
      <text>
        <r>
          <rPr>
            <sz val="9"/>
            <color indexed="81"/>
            <rFont val="Marianne Light"/>
            <family val="3"/>
          </rPr>
          <t>HTR = Hors TVA récupérable auprès du Trésor Public ou du Fonds de compensation de la TVA.</t>
        </r>
      </text>
    </comment>
  </commentList>
</comments>
</file>

<file path=xl/sharedStrings.xml><?xml version="1.0" encoding="utf-8"?>
<sst xmlns="http://schemas.openxmlformats.org/spreadsheetml/2006/main" count="665" uniqueCount="294">
  <si>
    <t>Nom du projet</t>
  </si>
  <si>
    <t>Date du démarrage des travaux</t>
  </si>
  <si>
    <t xml:space="preserve">Durée estimée de l’opération </t>
  </si>
  <si>
    <t>1 - Présentation du projet</t>
  </si>
  <si>
    <t>oui</t>
  </si>
  <si>
    <t>Commentaires</t>
  </si>
  <si>
    <t>Etude de faisabilité</t>
  </si>
  <si>
    <t>Adresse</t>
  </si>
  <si>
    <t>Référent</t>
  </si>
  <si>
    <t>Date de dépôt de dossier</t>
  </si>
  <si>
    <t>Adresse du(des) site(s)</t>
  </si>
  <si>
    <t>Type de maître d'ouvrage</t>
  </si>
  <si>
    <t>Coordonnées</t>
  </si>
  <si>
    <t>Présentation du porteur de projet et de ses motivations</t>
  </si>
  <si>
    <t>Descriptif sommaire du projet (incluant le périmètre de l'installation)</t>
  </si>
  <si>
    <t>Situation actuelle</t>
  </si>
  <si>
    <t>Mesuré sur l'été</t>
  </si>
  <si>
    <t>Mesuré</t>
  </si>
  <si>
    <t>SOLAIRE</t>
  </si>
  <si>
    <t>Fermeture estivale du site</t>
  </si>
  <si>
    <t>Type de circuit hydraulique</t>
  </si>
  <si>
    <t>Ouvert</t>
  </si>
  <si>
    <t>Vecteur énergétique</t>
  </si>
  <si>
    <t>Bain chauffé</t>
  </si>
  <si>
    <t>Caractéristiques du champ de capteur et du schéma d'intégration</t>
  </si>
  <si>
    <t>Production Solaire thermique</t>
  </si>
  <si>
    <t>CESC2</t>
  </si>
  <si>
    <t xml:space="preserve">Type de capteurs </t>
  </si>
  <si>
    <t>Simple vitrage</t>
  </si>
  <si>
    <t>Autovidangeable</t>
  </si>
  <si>
    <t>SOLO 2000</t>
  </si>
  <si>
    <t xml:space="preserve">Production Solaire Thermique utile MWh/an </t>
  </si>
  <si>
    <t xml:space="preserve">Taux de couverture sur besoins utiles (FECS %) </t>
  </si>
  <si>
    <t>Taux d'économie d'énergie (FSAV %)</t>
  </si>
  <si>
    <t>Production d'appoint 1</t>
  </si>
  <si>
    <t>Production appoint 1</t>
  </si>
  <si>
    <t>Type de combustible chaudière d'appoint</t>
  </si>
  <si>
    <t>Gaz Naturel</t>
  </si>
  <si>
    <t>Consommation MWh entrée chaudière</t>
  </si>
  <si>
    <t>Puissance GN  MW</t>
  </si>
  <si>
    <t>Production appoint 2</t>
  </si>
  <si>
    <t>Total</t>
  </si>
  <si>
    <t>Taux EnR&amp;R auxiliaires pris en compte</t>
  </si>
  <si>
    <t>Déduit facture</t>
  </si>
  <si>
    <t>Théorique</t>
  </si>
  <si>
    <t>D'après audit énergétique</t>
  </si>
  <si>
    <t>D'après étude BE</t>
  </si>
  <si>
    <t>Besoins ECS</t>
  </si>
  <si>
    <t>Situation</t>
  </si>
  <si>
    <t>Message de vérification</t>
  </si>
  <si>
    <t>Oui/non</t>
  </si>
  <si>
    <t>non</t>
  </si>
  <si>
    <t>Date de mise en service envisagée</t>
  </si>
  <si>
    <t>Entreprise</t>
  </si>
  <si>
    <t>RGE</t>
  </si>
  <si>
    <t>Raison sociale ou Nom</t>
  </si>
  <si>
    <t>Maîtrise d’ouvrage</t>
  </si>
  <si>
    <t>Bureau d’études</t>
  </si>
  <si>
    <t>Maîtrise d'œuvre</t>
  </si>
  <si>
    <t>Installateur</t>
  </si>
  <si>
    <t>Les besoins sont constants à l'année ?</t>
  </si>
  <si>
    <t>Vapeur</t>
  </si>
  <si>
    <t>Eau surchauffée</t>
  </si>
  <si>
    <t>Air</t>
  </si>
  <si>
    <t>Autre</t>
  </si>
  <si>
    <t>Fréquence d'utilisation du process /7</t>
  </si>
  <si>
    <t>Utilisation</t>
  </si>
  <si>
    <t>Bouclage</t>
  </si>
  <si>
    <t>La température de départ dans la distribution doit être aussi basse que possible (mais avec 55°C minimum au point de mise en distribution)</t>
  </si>
  <si>
    <t>demander la dépense énergétique du bouclage/besoins énergétiques</t>
  </si>
  <si>
    <t>vérifier que les consommations sont stables et importantes</t>
  </si>
  <si>
    <t>Usages</t>
  </si>
  <si>
    <t>éviter ces applications:</t>
  </si>
  <si>
    <t>Bâtiments de bureaux sans restaurant</t>
  </si>
  <si>
    <t>Campings à fonctionnement très intermittent (à peine 2 mois dans l’été)</t>
  </si>
  <si>
    <t>Gymnase, vestiaires de sport (sauf si centre de formation sportif ouvert toute l’année)</t>
  </si>
  <si>
    <t>Piscines ouvertes deux mois par an</t>
  </si>
  <si>
    <t>Bâtiments scolaires non occupés pendant les vacances d’été</t>
  </si>
  <si>
    <t>Applications agricoles saisonnières…hivernales</t>
  </si>
  <si>
    <t>Système</t>
  </si>
  <si>
    <t>sous pression ou autovidangeable</t>
  </si>
  <si>
    <t>Si solaire sous pression poser les questions:</t>
  </si>
  <si>
    <t>- comment le risque de surchauffe est-il pris en compte?</t>
  </si>
  <si>
    <t>-soupape de sécurité?/purgeurs/égazeurs et vase d'expansion?</t>
  </si>
  <si>
    <t>Si autovidangeable poser les questions:</t>
  </si>
  <si>
    <t>-pente respectée?</t>
  </si>
  <si>
    <t xml:space="preserve">FICHE PROJET - </t>
  </si>
  <si>
    <t>SOLAIRE THERMIQUE</t>
  </si>
  <si>
    <t>MWh/an</t>
  </si>
  <si>
    <t>TOTAUX</t>
  </si>
  <si>
    <t>Type de schéma hydraulique parmi les schémas Fonds chaleur</t>
  </si>
  <si>
    <t>Production solaire</t>
  </si>
  <si>
    <t>Polysun</t>
  </si>
  <si>
    <t>Transol</t>
  </si>
  <si>
    <t>Tsol</t>
  </si>
  <si>
    <t>SCHEFF</t>
  </si>
  <si>
    <t>SOLO 2016</t>
  </si>
  <si>
    <t>CESC1</t>
  </si>
  <si>
    <t xml:space="preserve">CESC3 </t>
  </si>
  <si>
    <t>CESC4</t>
  </si>
  <si>
    <t>ET1</t>
  </si>
  <si>
    <t>ET2</t>
  </si>
  <si>
    <t>Boucl1</t>
  </si>
  <si>
    <t>Autre (préciser)</t>
  </si>
  <si>
    <t>Schémas</t>
  </si>
  <si>
    <t>Double vitrage</t>
  </si>
  <si>
    <t>Sous vide</t>
  </si>
  <si>
    <t>Capteur</t>
  </si>
  <si>
    <t>Caractéristiques production solaire thermique</t>
  </si>
  <si>
    <t>Production d'appoint 2</t>
  </si>
  <si>
    <t>Rendement moyen chaudière</t>
  </si>
  <si>
    <t xml:space="preserve">Rendement chaudière </t>
  </si>
  <si>
    <t xml:space="preserve">Situation future
</t>
  </si>
  <si>
    <t>Fuel</t>
  </si>
  <si>
    <t>Electricité</t>
  </si>
  <si>
    <t>Source</t>
  </si>
  <si>
    <t>Energie</t>
  </si>
  <si>
    <t>Coûts d’investissement (en € HTR)</t>
  </si>
  <si>
    <t>TOTAL</t>
  </si>
  <si>
    <t>Champ de capteurs (capteurs + supports + hydraulique primaire)</t>
  </si>
  <si>
    <t>Equipements (vase d'expansion, échangeurs, vannes, pompes, etc…)</t>
  </si>
  <si>
    <t>Hydraulique secondaire</t>
  </si>
  <si>
    <t>Ballon/Stockage</t>
  </si>
  <si>
    <t>Station hydraulique/Module de régulation et de suivi</t>
  </si>
  <si>
    <t>Cas échéant : Aménagements (voirie, génie civil)</t>
  </si>
  <si>
    <t>Cas échéant : module d'intégration (process industriel)</t>
  </si>
  <si>
    <t>Maîtrise d'Œuvre, AMO</t>
  </si>
  <si>
    <t>Cas échéant si changement : installation d'appoint</t>
  </si>
  <si>
    <t>Autres (à préciser)</t>
  </si>
  <si>
    <t>…</t>
  </si>
  <si>
    <t>Sous total Production en €HT</t>
  </si>
  <si>
    <t>Alertes</t>
  </si>
  <si>
    <t>Origine</t>
  </si>
  <si>
    <t>Montant (€HT)</t>
  </si>
  <si>
    <t>Pourcentage</t>
  </si>
  <si>
    <t>Autofinacement</t>
  </si>
  <si>
    <t>Subventions</t>
  </si>
  <si>
    <t>Contrat ADEME</t>
  </si>
  <si>
    <t>Région</t>
  </si>
  <si>
    <t>Conseil départemental</t>
  </si>
  <si>
    <t>Fonds de concours</t>
  </si>
  <si>
    <t>FEDER</t>
  </si>
  <si>
    <t>[autre à préciser]</t>
  </si>
  <si>
    <t>TOTAL investissement chaufferie (hors BTP)</t>
  </si>
  <si>
    <t xml:space="preserve">BATIMENT 1: </t>
  </si>
  <si>
    <t xml:space="preserve">BATIMENT 2: </t>
  </si>
  <si>
    <t>Neuf/Existant</t>
  </si>
  <si>
    <t>Neuf</t>
  </si>
  <si>
    <t>Existant</t>
  </si>
  <si>
    <t>ECS ou process?</t>
  </si>
  <si>
    <t>Nombre d'installations ECS</t>
  </si>
  <si>
    <t>Nombre d'installations process</t>
  </si>
  <si>
    <t>Pertes bouclages prises en compte sur l'aide ADEME</t>
  </si>
  <si>
    <t>calorifugeage (tyauterie; et ballons); limitateur d'eau; ….</t>
  </si>
  <si>
    <t xml:space="preserve">Remplir les cases </t>
  </si>
  <si>
    <t>MWh</t>
  </si>
  <si>
    <t>A modifier selon l'évolution des conditions</t>
  </si>
  <si>
    <t>€/MWh</t>
  </si>
  <si>
    <t>Montant Aide ADEME</t>
  </si>
  <si>
    <t>Forfait d'aide ADEME €/MWh</t>
  </si>
  <si>
    <t>Solaire Thermique</t>
  </si>
  <si>
    <t>0 - 40</t>
  </si>
  <si>
    <t>40 - 120</t>
  </si>
  <si>
    <t>&gt; 120</t>
  </si>
  <si>
    <t>m² panneaux</t>
  </si>
  <si>
    <t>MWh/an selon m²</t>
  </si>
  <si>
    <t>Productivité kWh/m².an</t>
  </si>
  <si>
    <t>Simulation Aide Fonds Chaleur forfaits solaire thermique - Conditions 2020</t>
  </si>
  <si>
    <t>CESC 1</t>
  </si>
  <si>
    <t>CESC 2</t>
  </si>
  <si>
    <t>CESC 3</t>
  </si>
  <si>
    <t>CESC 4</t>
  </si>
  <si>
    <t>BOUCL1</t>
  </si>
  <si>
    <t>Liste des schémas</t>
  </si>
  <si>
    <t xml:space="preserve">ET1 </t>
  </si>
  <si>
    <t>Toute information complémentaire utile à la compréhension du projet (schéma, organigramme, démarches engagées par la collectivité)</t>
  </si>
  <si>
    <t>ECS ou process</t>
  </si>
  <si>
    <t>ECS</t>
  </si>
  <si>
    <t>Process</t>
  </si>
  <si>
    <t>Couplé à un réseau de chaleur?</t>
  </si>
  <si>
    <t>Collectivité</t>
  </si>
  <si>
    <t>Bailleur</t>
  </si>
  <si>
    <t>Bailleur social</t>
  </si>
  <si>
    <t>Association</t>
  </si>
  <si>
    <t>Autre (spécifier)</t>
  </si>
  <si>
    <t>Les deux</t>
  </si>
  <si>
    <t>Etapes du dossier</t>
  </si>
  <si>
    <t>En cours</t>
  </si>
  <si>
    <t>Après démarches d'économies d'énergie</t>
  </si>
  <si>
    <t>LC ou TIA</t>
  </si>
  <si>
    <t>LC</t>
  </si>
  <si>
    <t>TIA</t>
  </si>
  <si>
    <t>Quelles démarches d'économie d'énergie?</t>
  </si>
  <si>
    <t>Messages de vérification</t>
  </si>
  <si>
    <t xml:space="preserve">BATIMENT 3: </t>
  </si>
  <si>
    <t xml:space="preserve">BATIMENT 4: </t>
  </si>
  <si>
    <t xml:space="preserve">BATIMENT 5: </t>
  </si>
  <si>
    <t>Utilisation du document</t>
  </si>
  <si>
    <t>Autoremplissage</t>
  </si>
  <si>
    <t>A remplir</t>
  </si>
  <si>
    <t>A REMPLIR</t>
  </si>
  <si>
    <r>
      <t>-</t>
    </r>
    <r>
      <rPr>
        <b/>
        <u/>
        <sz val="11"/>
        <color theme="1"/>
        <rFont val="Calibri"/>
        <family val="2"/>
        <scheme val="minor"/>
      </rPr>
      <t>Fiche projet solaire</t>
    </r>
    <r>
      <rPr>
        <u/>
        <sz val="11"/>
        <color theme="1"/>
        <rFont val="Calibri"/>
        <family val="2"/>
        <scheme val="minor"/>
      </rPr>
      <t>:</t>
    </r>
  </si>
  <si>
    <r>
      <t xml:space="preserve">Besoins ECS à 55°C </t>
    </r>
    <r>
      <rPr>
        <b/>
        <sz val="11"/>
        <rFont val="Calibri Light"/>
        <family val="2"/>
        <scheme val="major"/>
      </rPr>
      <t>|</t>
    </r>
    <r>
      <rPr>
        <sz val="11"/>
        <rFont val="Calibri Light"/>
        <family val="2"/>
        <scheme val="major"/>
      </rPr>
      <t xml:space="preserve"> MWh/an</t>
    </r>
  </si>
  <si>
    <r>
      <t xml:space="preserve">Pertes (bouclage, distribution) </t>
    </r>
    <r>
      <rPr>
        <b/>
        <sz val="11"/>
        <rFont val="Calibri Light"/>
        <family val="2"/>
        <scheme val="major"/>
      </rPr>
      <t>|</t>
    </r>
    <r>
      <rPr>
        <sz val="11"/>
        <rFont val="Calibri Light"/>
        <family val="2"/>
        <scheme val="major"/>
      </rPr>
      <t xml:space="preserve"> MWh/an</t>
    </r>
  </si>
  <si>
    <r>
      <t xml:space="preserve">qecs </t>
    </r>
    <r>
      <rPr>
        <b/>
        <sz val="11"/>
        <rFont val="Calibri Light"/>
        <family val="2"/>
        <scheme val="major"/>
      </rPr>
      <t>|</t>
    </r>
    <r>
      <rPr>
        <sz val="11"/>
        <rFont val="Calibri Light"/>
        <family val="2"/>
        <scheme val="major"/>
      </rPr>
      <t xml:space="preserve"> kWh/m3</t>
    </r>
  </si>
  <si>
    <r>
      <t xml:space="preserve">Besoins chaleur Totaux </t>
    </r>
    <r>
      <rPr>
        <b/>
        <sz val="11"/>
        <rFont val="Calibri Light"/>
        <family val="2"/>
        <scheme val="major"/>
      </rPr>
      <t>|</t>
    </r>
    <r>
      <rPr>
        <sz val="11"/>
        <rFont val="Calibri Light"/>
        <family val="2"/>
        <scheme val="major"/>
      </rPr>
      <t xml:space="preserve"> MWh/an</t>
    </r>
  </si>
  <si>
    <r>
      <t xml:space="preserve">Besoins de l'utilité visée </t>
    </r>
    <r>
      <rPr>
        <b/>
        <sz val="11"/>
        <rFont val="Calibri Light"/>
        <family val="2"/>
        <scheme val="major"/>
      </rPr>
      <t>|</t>
    </r>
    <r>
      <rPr>
        <sz val="11"/>
        <rFont val="Calibri Light"/>
        <family val="2"/>
        <scheme val="major"/>
      </rPr>
      <t xml:space="preserve"> MWh/an</t>
    </r>
  </si>
  <si>
    <r>
      <t xml:space="preserve">Températures du process </t>
    </r>
    <r>
      <rPr>
        <b/>
        <sz val="11"/>
        <rFont val="Calibri Light"/>
        <family val="2"/>
        <scheme val="major"/>
      </rPr>
      <t>|</t>
    </r>
    <r>
      <rPr>
        <sz val="11"/>
        <rFont val="Calibri Light"/>
        <family val="2"/>
        <scheme val="major"/>
      </rPr>
      <t>°C</t>
    </r>
  </si>
  <si>
    <t>Fréquence d'utilisation (/ 7jrs)</t>
  </si>
  <si>
    <t>Besoins après démarches d'économies d'énergie</t>
  </si>
  <si>
    <t>%afficher/masquer les cellules pour ajouter/enlever un tableau (un tableau par installation)</t>
  </si>
  <si>
    <r>
      <t xml:space="preserve">Surface d'entrée nette/hors tout des capteurs </t>
    </r>
    <r>
      <rPr>
        <b/>
        <sz val="11"/>
        <rFont val="Calibri Light"/>
        <family val="2"/>
        <scheme val="major"/>
      </rPr>
      <t>|</t>
    </r>
    <r>
      <rPr>
        <sz val="11"/>
        <rFont val="Calibri Light"/>
        <family val="2"/>
        <scheme val="major"/>
      </rPr>
      <t>m2</t>
    </r>
  </si>
  <si>
    <r>
      <t xml:space="preserve">Volume du/des ballons solaires cumulés </t>
    </r>
    <r>
      <rPr>
        <b/>
        <sz val="11"/>
        <rFont val="Calibri Light"/>
        <family val="2"/>
        <scheme val="major"/>
      </rPr>
      <t>|</t>
    </r>
    <r>
      <rPr>
        <sz val="11"/>
        <rFont val="Calibri Light"/>
        <family val="2"/>
        <scheme val="major"/>
      </rPr>
      <t xml:space="preserve"> L</t>
    </r>
  </si>
  <si>
    <r>
      <t xml:space="preserve">Volume du/des ballons d'appoint cumulés </t>
    </r>
    <r>
      <rPr>
        <b/>
        <sz val="11"/>
        <rFont val="Calibri Light"/>
        <family val="2"/>
        <scheme val="major"/>
      </rPr>
      <t>|</t>
    </r>
    <r>
      <rPr>
        <sz val="11"/>
        <rFont val="Calibri Light"/>
        <family val="2"/>
        <scheme val="major"/>
      </rPr>
      <t xml:space="preserve"> L</t>
    </r>
  </si>
  <si>
    <r>
      <t xml:space="preserve">Production solaire </t>
    </r>
    <r>
      <rPr>
        <b/>
        <sz val="11"/>
        <color indexed="8"/>
        <rFont val="Calibri"/>
        <family val="2"/>
      </rPr>
      <t>utile</t>
    </r>
    <r>
      <rPr>
        <sz val="11"/>
        <color indexed="8"/>
        <rFont val="Calibri"/>
        <family val="2"/>
      </rPr>
      <t xml:space="preserve"> prévisionnelle ESU</t>
    </r>
    <r>
      <rPr>
        <b/>
        <sz val="11"/>
        <color indexed="8"/>
        <rFont val="Calibri"/>
        <family val="2"/>
      </rPr>
      <t>|</t>
    </r>
    <r>
      <rPr>
        <sz val="11"/>
        <color indexed="8"/>
        <rFont val="Calibri"/>
        <family val="2"/>
      </rPr>
      <t>MWh/an</t>
    </r>
  </si>
  <si>
    <r>
      <t xml:space="preserve">Consommation des auxiliaires </t>
    </r>
    <r>
      <rPr>
        <b/>
        <sz val="11"/>
        <rFont val="Calibri Light"/>
        <family val="2"/>
        <scheme val="major"/>
      </rPr>
      <t>|</t>
    </r>
    <r>
      <rPr>
        <sz val="11"/>
        <rFont val="Calibri Light"/>
        <family val="2"/>
        <scheme val="major"/>
      </rPr>
      <t xml:space="preserve"> MWh/an</t>
    </r>
  </si>
  <si>
    <r>
      <t xml:space="preserve">Productivité </t>
    </r>
    <r>
      <rPr>
        <b/>
        <sz val="11"/>
        <rFont val="Calibri Light"/>
        <family val="2"/>
        <scheme val="major"/>
      </rPr>
      <t>|</t>
    </r>
    <r>
      <rPr>
        <sz val="11"/>
        <rFont val="Calibri Light"/>
        <family val="2"/>
        <scheme val="major"/>
      </rPr>
      <t xml:space="preserve"> kWh/m2</t>
    </r>
  </si>
  <si>
    <t>Remarques en rapport avec les besoins thermiques</t>
  </si>
  <si>
    <t>Remarques en rapport avec les caractéristiques des capteurs</t>
  </si>
  <si>
    <t>Détails supplémentaires</t>
  </si>
  <si>
    <t>Total Consommation fossile / fissile | MWh/an</t>
  </si>
  <si>
    <t>Total Production fossile / fissile | MWh/an</t>
  </si>
  <si>
    <t>Puissance totale | MW</t>
  </si>
  <si>
    <t>CO2 évité | tonnes</t>
  </si>
  <si>
    <t>Logo collectivité ou PP</t>
  </si>
  <si>
    <r>
      <t xml:space="preserve">Somme des besoins ECS à 55°C </t>
    </r>
    <r>
      <rPr>
        <b/>
        <sz val="10"/>
        <rFont val="Calibri Light"/>
        <family val="2"/>
        <scheme val="major"/>
      </rPr>
      <t>|</t>
    </r>
    <r>
      <rPr>
        <sz val="10"/>
        <rFont val="Calibri Light"/>
        <family val="2"/>
        <scheme val="major"/>
      </rPr>
      <t xml:space="preserve"> MWh/an</t>
    </r>
  </si>
  <si>
    <r>
      <t xml:space="preserve">Somme des pertes (bouclage, distribution) </t>
    </r>
    <r>
      <rPr>
        <b/>
        <sz val="10"/>
        <rFont val="Calibri Light"/>
        <family val="2"/>
        <scheme val="major"/>
      </rPr>
      <t>|</t>
    </r>
    <r>
      <rPr>
        <sz val="10"/>
        <rFont val="Calibri Light"/>
        <family val="2"/>
        <scheme val="major"/>
      </rPr>
      <t xml:space="preserve"> MWh/an</t>
    </r>
  </si>
  <si>
    <t>&lt;- afficher/masquer les cellules pour ajouter/enlever un tableau (un tableau par bâtiment)</t>
  </si>
  <si>
    <t xml:space="preserve">  </t>
  </si>
  <si>
    <r>
      <t xml:space="preserve">Surface totale d'entrée nette/hors tout des capteurs </t>
    </r>
    <r>
      <rPr>
        <b/>
        <sz val="11"/>
        <rFont val="Calibri Light"/>
        <family val="2"/>
        <scheme val="major"/>
      </rPr>
      <t>|</t>
    </r>
    <r>
      <rPr>
        <sz val="11"/>
        <rFont val="Calibri Light"/>
        <family val="2"/>
        <scheme val="major"/>
      </rPr>
      <t>m2</t>
    </r>
  </si>
  <si>
    <t>Etapes_dossier</t>
  </si>
  <si>
    <t>Fini</t>
  </si>
  <si>
    <t>Situation avant démarches d'économies d'énergie</t>
  </si>
  <si>
    <t>Besoins avant démarches d'économies d'énergie</t>
  </si>
  <si>
    <t xml:space="preserve">NOM INSTALLATION 1: </t>
  </si>
  <si>
    <t>NOM INSTALLATION 1</t>
  </si>
  <si>
    <t xml:space="preserve">NOM INSTALLATION 2: </t>
  </si>
  <si>
    <t xml:space="preserve">NOM INSTALLATION 3: </t>
  </si>
  <si>
    <t>Estimation nombre d'habitants</t>
  </si>
  <si>
    <t>1 ballon solaire en ECS / Echangeur immergé</t>
  </si>
  <si>
    <t>Plusieurs ballons solaires en ECS / Echangeur immergé</t>
  </si>
  <si>
    <t>Plusieurs ballons solaires en ECS / Echangeur externe</t>
  </si>
  <si>
    <t>1 ballon solaire en ECS / Echangeur externe et appoint intégré</t>
  </si>
  <si>
    <t>1 ou plusieurs ballons en eau technique / Echangeur immergé</t>
  </si>
  <si>
    <t>1 ou plusieurs ballons en eau technique / Echangeur externe</t>
  </si>
  <si>
    <r>
      <t>-</t>
    </r>
    <r>
      <rPr>
        <b/>
        <u/>
        <sz val="11"/>
        <color theme="1"/>
        <rFont val="Calibri"/>
        <family val="2"/>
        <scheme val="minor"/>
      </rPr>
      <t>Extraction fiche SOLO</t>
    </r>
  </si>
  <si>
    <t>AIDE AU REMPLISSAGE</t>
  </si>
  <si>
    <t>-Schémas Fonds Chaleur</t>
  </si>
  <si>
    <r>
      <rPr>
        <i/>
        <u/>
        <sz val="9"/>
        <rFont val="Calibri"/>
        <family val="2"/>
        <scheme val="minor"/>
      </rPr>
      <t xml:space="preserve">Simulation FC </t>
    </r>
    <r>
      <rPr>
        <i/>
        <sz val="9"/>
        <rFont val="Calibri"/>
        <family val="2"/>
        <scheme val="minor"/>
      </rPr>
      <t>: permet de calculer automatiquement la subvention de l'installation</t>
    </r>
  </si>
  <si>
    <t>Cette feuille utilise les feuilles "Simulation FC" ,"menus solaires"(masquée)</t>
  </si>
  <si>
    <t>Eau technique</t>
  </si>
  <si>
    <t>Remarques complémentaires en rapport avec les besoins thermiques (mesures pour éviter les surchauffes…)</t>
  </si>
  <si>
    <t>% de Fermeture du site</t>
  </si>
  <si>
    <t>Sommaire</t>
  </si>
  <si>
    <t>2 - Description du site et des besoins thermiques actuels et futurs</t>
  </si>
  <si>
    <t>6 - Plan de financement</t>
  </si>
  <si>
    <t>PROCESS</t>
  </si>
  <si>
    <t>3 - Description de l'installation</t>
  </si>
  <si>
    <t>4 - Description Production</t>
  </si>
  <si>
    <t>5 - Coûts d'investissement</t>
  </si>
  <si>
    <t>2 - Process : Description du site et des besoins thermiques actuels et futurs</t>
  </si>
  <si>
    <t>2 - ECS: Description du site et des besoins thermiques actuels et futurs</t>
  </si>
  <si>
    <t>2 - BILAN (Toutes les intallations PROCESS + ECS)</t>
  </si>
  <si>
    <t>3 - BILAN (Toutes les intallations)</t>
  </si>
  <si>
    <t>4 - Description production</t>
  </si>
  <si>
    <t>Bilan</t>
  </si>
  <si>
    <r>
      <t xml:space="preserve">Légende
</t>
    </r>
    <r>
      <rPr>
        <i/>
        <sz val="11"/>
        <color theme="7" tint="-0.249977111117893"/>
        <rFont val="Calibri"/>
        <family val="2"/>
        <scheme val="minor"/>
      </rPr>
      <t>Valable dans toutes les feuilles</t>
    </r>
  </si>
  <si>
    <t xml:space="preserve">Ne pas remplir ; à masquer </t>
  </si>
  <si>
    <t>Choisir</t>
  </si>
  <si>
    <t>Remplir un document Excel par projet</t>
  </si>
  <si>
    <t>Si oui quelle année? Prestataire RGE ou non?</t>
  </si>
  <si>
    <t>Responsable de structure</t>
  </si>
  <si>
    <t>Instructeur CDENR de cette fiche (1)</t>
  </si>
  <si>
    <t>Instructeur CDENR de cette fiche (2)</t>
  </si>
  <si>
    <t>Insérer une capture d'écran des tableaux SOLO (ou logiciel équivalent)</t>
  </si>
  <si>
    <t>=si(F70&lt;&gt;mesuré sur l'été ou mesuré et SI EXiSTANT; attention l'ADEME demande une campagne de mesure pour l'existant)</t>
  </si>
  <si>
    <t>Au maximum 0,5*besoins ECS pour bâtiments neufs et au maximum les besoins ECS pour bâtiments existants.</t>
  </si>
  <si>
    <t>% de fermeture annuelle du site</t>
  </si>
  <si>
    <t>quand neuf; mettre en rayé de 68 à 75; changer le nom ligne 75 : "besoins thermiques du bat neuf"</t>
  </si>
  <si>
    <t xml:space="preserve">Orientation </t>
  </si>
  <si>
    <r>
      <t>Inclinaison des capteurs solaires</t>
    </r>
    <r>
      <rPr>
        <b/>
        <sz val="11"/>
        <rFont val="Calibri Light"/>
        <family val="2"/>
        <scheme val="major"/>
      </rPr>
      <t>|</t>
    </r>
    <r>
      <rPr>
        <sz val="11"/>
        <rFont val="Calibri Light"/>
        <family val="2"/>
        <scheme val="major"/>
      </rPr>
      <t>degrés</t>
    </r>
  </si>
  <si>
    <t>Indiquer le logiciel utilisé</t>
  </si>
  <si>
    <t>Indiquer la méthode d'évaluation</t>
  </si>
  <si>
    <t>Referent</t>
  </si>
  <si>
    <t>Responsable technique</t>
  </si>
  <si>
    <t>Responsable administratif et financier</t>
  </si>
  <si>
    <t>Téléphone/MAIL</t>
  </si>
  <si>
    <t>Masquer les tableaux en blancs ou rayés.</t>
  </si>
  <si>
    <t>Tous les critères d'éligibilité ont-ils été validés? (voir fiche Fonds Chaleur)</t>
  </si>
  <si>
    <t>NOM INSTALLATION 2</t>
  </si>
  <si>
    <t>NOM INSTALLATION 3</t>
  </si>
  <si>
    <t>NOM INSTALLATION 4</t>
  </si>
  <si>
    <t>NOM INSTALLATION 5</t>
  </si>
  <si>
    <t>attention, ce tableau est à améliorer!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</si>
</sst>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.0"/>
    <numFmt numFmtId="165" formatCode="0.000"/>
    <numFmt numFmtId="166" formatCode="0.00000"/>
    <numFmt numFmtId="167" formatCode="General\ &quot;JRS/7&quot;"/>
    <numFmt numFmtId="168" formatCode="General\ &quot;€&quot;"/>
    <numFmt numFmtId="169" formatCode="0.0%"/>
    <numFmt numFmtId="170" formatCode="_-* #,##0.00\ [$€-40C]_-;\-* #,##0.00\ [$€-40C]_-;_-* &quot;-&quot;??\ [$€-40C]_-;_-@_-"/>
    <numFmt numFmtId="171" formatCode="General&quot;MWh/an&quot;"/>
  </numFmts>
  <fonts count="9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sz val="8"/>
      <color rgb="FF000000"/>
      <name val="Calibri"/>
      <family val="2"/>
    </font>
    <font>
      <sz val="11"/>
      <name val="Calibri"/>
      <family val="2"/>
      <scheme val="minor"/>
    </font>
    <font>
      <sz val="11"/>
      <color rgb="FF00B0F0"/>
      <name val="Calibri"/>
      <family val="2"/>
      <scheme val="minor"/>
    </font>
    <font>
      <sz val="8"/>
      <color rgb="FF00B0F0"/>
      <name val="Calibri"/>
      <family val="2"/>
    </font>
    <font>
      <sz val="10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6"/>
      <color theme="0"/>
      <name val="Marianne"/>
      <family val="3"/>
    </font>
    <font>
      <sz val="9"/>
      <color theme="0"/>
      <name val="Marianne"/>
      <family val="3"/>
    </font>
    <font>
      <sz val="11"/>
      <color theme="0"/>
      <name val="Marianne"/>
      <family val="3"/>
    </font>
    <font>
      <sz val="14"/>
      <color theme="3"/>
      <name val="Marianne"/>
      <family val="3"/>
    </font>
    <font>
      <b/>
      <sz val="12"/>
      <color theme="1"/>
      <name val="Marianne"/>
      <family val="3"/>
    </font>
    <font>
      <i/>
      <sz val="9"/>
      <color theme="3"/>
      <name val="Calibri"/>
      <family val="2"/>
      <scheme val="minor"/>
    </font>
    <font>
      <b/>
      <sz val="14"/>
      <color theme="3"/>
      <name val="Marianne"/>
      <family val="3"/>
    </font>
    <font>
      <sz val="11"/>
      <name val="Calibri Light"/>
      <family val="2"/>
      <scheme val="major"/>
    </font>
    <font>
      <sz val="9"/>
      <color theme="3"/>
      <name val="Calibri"/>
      <family val="2"/>
      <scheme val="minor"/>
    </font>
    <font>
      <b/>
      <sz val="10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11"/>
      <color theme="3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0"/>
      <name val="Calibri Light"/>
      <family val="2"/>
      <scheme val="maj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Calibri Light"/>
      <family val="2"/>
      <scheme val="major"/>
    </font>
    <font>
      <b/>
      <sz val="11"/>
      <color indexed="81"/>
      <name val="Calibri Light"/>
      <family val="2"/>
      <scheme val="major"/>
    </font>
    <font>
      <b/>
      <u/>
      <sz val="11"/>
      <color indexed="81"/>
      <name val="Calibri Light"/>
      <family val="2"/>
      <scheme val="major"/>
    </font>
    <font>
      <b/>
      <i/>
      <u/>
      <sz val="11"/>
      <color indexed="81"/>
      <name val="Calibri Light"/>
      <family val="2"/>
      <scheme val="major"/>
    </font>
    <font>
      <sz val="11"/>
      <color theme="7" tint="-0.249977111117893"/>
      <name val="Calibri"/>
      <family val="2"/>
      <scheme val="minor"/>
    </font>
    <font>
      <sz val="11"/>
      <color theme="7" tint="-0.249977111117893"/>
      <name val="Calibri"/>
      <family val="2"/>
    </font>
    <font>
      <b/>
      <sz val="10"/>
      <color rgb="FFFF0000"/>
      <name val="Calibri Light"/>
      <family val="2"/>
      <scheme val="major"/>
    </font>
    <font>
      <b/>
      <sz val="10"/>
      <color theme="0"/>
      <name val="Calibri"/>
      <family val="2"/>
      <scheme val="minor"/>
    </font>
    <font>
      <sz val="9"/>
      <name val="Calibri"/>
      <family val="2"/>
      <scheme val="minor"/>
    </font>
    <font>
      <sz val="9"/>
      <color indexed="81"/>
      <name val="Marianne Light"/>
      <family val="3"/>
    </font>
    <font>
      <sz val="11"/>
      <color theme="1"/>
      <name val="Calibri Light"/>
      <family val="2"/>
      <scheme val="maj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B0F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sz val="10"/>
      <name val="Calibri"/>
      <family val="2"/>
    </font>
    <font>
      <b/>
      <i/>
      <sz val="12"/>
      <color rgb="FF00B0F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333333"/>
      <name val="Calibri"/>
      <family val="2"/>
      <scheme val="minor"/>
    </font>
    <font>
      <b/>
      <i/>
      <sz val="11"/>
      <color theme="4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333333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3"/>
      <name val="Calibri"/>
      <family val="2"/>
      <scheme val="minor"/>
    </font>
    <font>
      <i/>
      <sz val="11"/>
      <color theme="3"/>
      <name val="Calibri"/>
      <family val="2"/>
      <scheme val="minor"/>
    </font>
    <font>
      <b/>
      <sz val="10"/>
      <color theme="0"/>
      <name val="Calibri Light"/>
      <family val="2"/>
      <scheme val="maj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7" tint="-0.249977111117893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name val="Calibri Light"/>
      <family val="2"/>
      <scheme val="major"/>
    </font>
    <font>
      <sz val="10"/>
      <color indexed="8"/>
      <name val="Calibri"/>
      <family val="2"/>
    </font>
    <font>
      <sz val="10"/>
      <color rgb="FF000000"/>
      <name val="Calibri"/>
      <family val="2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8"/>
      <color theme="0"/>
      <name val="Marianne"/>
      <family val="3"/>
    </font>
    <font>
      <sz val="18"/>
      <color theme="0"/>
      <name val="Marianne"/>
      <family val="3"/>
    </font>
    <font>
      <b/>
      <sz val="9"/>
      <color indexed="8"/>
      <name val="Calibri"/>
      <family val="2"/>
    </font>
    <font>
      <i/>
      <sz val="9"/>
      <color indexed="8"/>
      <name val="Calibri"/>
      <family val="2"/>
    </font>
    <font>
      <sz val="9"/>
      <color indexed="8"/>
      <name val="Calibri"/>
      <family val="2"/>
    </font>
    <font>
      <b/>
      <i/>
      <sz val="10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b/>
      <i/>
      <sz val="9"/>
      <color rgb="FF00B0F0"/>
      <name val="Calibri"/>
      <family val="2"/>
      <scheme val="minor"/>
    </font>
    <font>
      <sz val="10"/>
      <name val="Calibri"/>
      <family val="2"/>
    </font>
    <font>
      <b/>
      <i/>
      <sz val="10"/>
      <color rgb="FFFF0000"/>
      <name val="Calibri Light"/>
      <family val="2"/>
      <scheme val="major"/>
    </font>
    <font>
      <b/>
      <u/>
      <sz val="11"/>
      <name val="Calibri"/>
      <family val="2"/>
      <scheme val="minor"/>
    </font>
    <font>
      <i/>
      <sz val="9"/>
      <name val="Calibri"/>
      <family val="2"/>
      <scheme val="minor"/>
    </font>
    <font>
      <i/>
      <u/>
      <sz val="9"/>
      <name val="Calibri"/>
      <family val="2"/>
      <scheme val="minor"/>
    </font>
    <font>
      <b/>
      <sz val="11"/>
      <color theme="1"/>
      <name val="Marianne"/>
      <family val="3"/>
    </font>
    <font>
      <b/>
      <sz val="14"/>
      <color theme="0"/>
      <name val="Marianne"/>
      <family val="3"/>
    </font>
    <font>
      <sz val="11"/>
      <name val="Marianne"/>
      <family val="3"/>
    </font>
    <font>
      <i/>
      <sz val="11"/>
      <color theme="7" tint="-0.249977111117893"/>
      <name val="Calibri"/>
      <family val="2"/>
      <scheme val="minor"/>
    </font>
    <font>
      <sz val="12"/>
      <name val="Calibri"/>
      <family val="2"/>
      <scheme val="minor"/>
    </font>
    <font>
      <b/>
      <i/>
      <sz val="10"/>
      <color theme="3"/>
      <name val="Calibri"/>
      <family val="2"/>
      <scheme val="minor"/>
    </font>
    <font>
      <sz val="8"/>
      <name val="Calibri"/>
      <family val="2"/>
    </font>
    <font>
      <b/>
      <i/>
      <sz val="11"/>
      <color rgb="FFC00000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rgb="FFD3DEF1"/>
        <bgColor indexed="64"/>
      </patternFill>
    </fill>
    <fill>
      <patternFill patternType="solid">
        <fgColor rgb="FFFFF7E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CCCCC"/>
        <bgColor rgb="FFC0C0C0"/>
      </patternFill>
    </fill>
    <fill>
      <patternFill patternType="solid">
        <fgColor theme="0"/>
        <bgColor rgb="FFC0C0C0"/>
      </patternFill>
    </fill>
    <fill>
      <patternFill patternType="solid">
        <fgColor rgb="FFFFFF99"/>
        <bgColor rgb="FFC0C0C0"/>
      </patternFill>
    </fill>
    <fill>
      <patternFill patternType="solid">
        <fgColor theme="9" tint="0.79998168889431442"/>
        <bgColor rgb="FFC0C0C0"/>
      </patternFill>
    </fill>
    <fill>
      <patternFill patternType="solid">
        <fgColor rgb="FFFF0000"/>
        <bgColor rgb="FFC0C0C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5E7"/>
        <bgColor indexed="64"/>
      </patternFill>
    </fill>
    <fill>
      <patternFill patternType="solid">
        <fgColor rgb="FFFFCCCC"/>
        <bgColor indexed="64"/>
      </patternFill>
    </fill>
    <fill>
      <patternFill patternType="darkDown">
        <fgColor theme="0"/>
        <bgColor theme="8" tint="0.59996337778862885"/>
      </patternFill>
    </fill>
    <fill>
      <patternFill patternType="solid">
        <fgColor theme="7" tint="0.59999389629810485"/>
        <bgColor indexed="64"/>
      </patternFill>
    </fill>
  </fills>
  <borders count="132">
    <border>
      <left/>
      <right/>
      <top/>
      <bottom/>
      <diagonal/>
    </border>
    <border>
      <left style="medium">
        <color theme="8" tint="0.59999389629810485"/>
      </left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theme="8" tint="0.59999389629810485"/>
      </left>
      <right/>
      <top style="medium">
        <color theme="8" tint="0.59999389629810485"/>
      </top>
      <bottom/>
      <diagonal/>
    </border>
    <border>
      <left/>
      <right/>
      <top style="medium">
        <color theme="8" tint="0.59999389629810485"/>
      </top>
      <bottom/>
      <diagonal/>
    </border>
    <border>
      <left/>
      <right style="medium">
        <color theme="8" tint="0.59999389629810485"/>
      </right>
      <top style="medium">
        <color theme="8" tint="0.59999389629810485"/>
      </top>
      <bottom/>
      <diagonal/>
    </border>
    <border>
      <left style="medium">
        <color theme="8" tint="0.59999389629810485"/>
      </left>
      <right/>
      <top/>
      <bottom/>
      <diagonal/>
    </border>
    <border>
      <left style="medium">
        <color theme="8" tint="0.59999389629810485"/>
      </left>
      <right/>
      <top/>
      <bottom style="medium">
        <color theme="8" tint="0.59999389629810485"/>
      </bottom>
      <diagonal/>
    </border>
    <border>
      <left/>
      <right/>
      <top/>
      <bottom style="medium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/>
      <bottom style="thin">
        <color theme="8" tint="0.59999389629810485"/>
      </bottom>
      <diagonal/>
    </border>
    <border>
      <left style="thin">
        <color theme="8" tint="0.59999389629810485"/>
      </left>
      <right style="medium">
        <color theme="8" tint="0.59999389629810485"/>
      </right>
      <top/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medium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/>
      <diagonal/>
    </border>
    <border>
      <left style="thin">
        <color theme="8" tint="0.59999389629810485"/>
      </left>
      <right style="thin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/>
      <diagonal/>
    </border>
    <border>
      <left/>
      <right/>
      <top style="thin">
        <color theme="8" tint="0.59999389629810485"/>
      </top>
      <bottom/>
      <diagonal/>
    </border>
    <border>
      <left style="thin">
        <color theme="8" tint="0.59999389629810485"/>
      </left>
      <right/>
      <top/>
      <bottom/>
      <diagonal/>
    </border>
    <border>
      <left style="thin">
        <color theme="8" tint="0.59999389629810485"/>
      </left>
      <right/>
      <top/>
      <bottom style="thin">
        <color theme="8" tint="0.59999389629810485"/>
      </bottom>
      <diagonal/>
    </border>
    <border>
      <left/>
      <right/>
      <top/>
      <bottom style="thin">
        <color theme="8" tint="0.59999389629810485"/>
      </bottom>
      <diagonal/>
    </border>
    <border>
      <left/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medium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 style="medium">
        <color theme="8" tint="0.59999389629810485"/>
      </bottom>
      <diagonal/>
    </border>
    <border>
      <left/>
      <right/>
      <top style="thin">
        <color theme="8" tint="0.59999389629810485"/>
      </top>
      <bottom style="medium">
        <color theme="8" tint="0.59999389629810485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/>
      <diagonal/>
    </border>
    <border>
      <left style="medium">
        <color theme="8" tint="0.59999389629810485"/>
      </left>
      <right/>
      <top style="medium">
        <color theme="8" tint="0.59999389629810485"/>
      </top>
      <bottom style="thin">
        <color theme="8" tint="0.59999389629810485"/>
      </bottom>
      <diagonal/>
    </border>
    <border>
      <left/>
      <right style="medium">
        <color theme="8" tint="0.59999389629810485"/>
      </right>
      <top style="medium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/>
      <top style="medium">
        <color theme="8" tint="0.59999389629810485"/>
      </top>
      <bottom style="thin">
        <color theme="8" tint="0.59999389629810485"/>
      </bottom>
      <diagonal/>
    </border>
    <border>
      <left/>
      <right/>
      <top style="medium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/>
      <bottom style="thin">
        <color theme="8" tint="0.59999389629810485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medium">
        <color theme="8" tint="0.59999389629810485"/>
      </bottom>
      <diagonal/>
    </border>
    <border>
      <left style="thin">
        <color theme="8" tint="0.59999389629810485"/>
      </left>
      <right style="medium">
        <color theme="8" tint="0.59999389629810485"/>
      </right>
      <top style="thin">
        <color theme="8" tint="0.59999389629810485"/>
      </top>
      <bottom style="medium">
        <color theme="8" tint="0.59999389629810485"/>
      </bottom>
      <diagonal/>
    </border>
    <border>
      <left/>
      <right/>
      <top/>
      <bottom style="double">
        <color theme="8" tint="0.59999389629810485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tted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dotted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dotted">
        <color auto="1"/>
      </right>
      <top/>
      <bottom style="hair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dotted">
        <color auto="1"/>
      </left>
      <right/>
      <top style="hair">
        <color auto="1"/>
      </top>
      <bottom/>
      <diagonal/>
    </border>
    <border>
      <left style="dotted">
        <color auto="1"/>
      </left>
      <right/>
      <top/>
      <bottom style="hair">
        <color auto="1"/>
      </bottom>
      <diagonal/>
    </border>
    <border>
      <left style="hair">
        <color auto="1"/>
      </left>
      <right style="dotted">
        <color auto="1"/>
      </right>
      <top/>
      <bottom style="dotted">
        <color auto="1"/>
      </bottom>
      <diagonal/>
    </border>
    <border>
      <left/>
      <right style="hair">
        <color theme="8" tint="0.59999389629810485"/>
      </right>
      <top/>
      <bottom/>
      <diagonal/>
    </border>
    <border>
      <left/>
      <right/>
      <top/>
      <bottom style="medium">
        <color theme="8" tint="0.39997558519241921"/>
      </bottom>
      <diagonal/>
    </border>
    <border>
      <left style="thin">
        <color theme="8" tint="0.59999389629810485"/>
      </left>
      <right style="thin">
        <color theme="8" tint="0.59999389629810485"/>
      </right>
      <top/>
      <bottom/>
      <diagonal/>
    </border>
    <border>
      <left style="thin">
        <color theme="8" tint="0.59999389629810485"/>
      </left>
      <right/>
      <top/>
      <bottom style="medium">
        <color theme="8" tint="0.59999389629810485"/>
      </bottom>
      <diagonal/>
    </border>
    <border>
      <left style="medium">
        <color theme="7"/>
      </left>
      <right/>
      <top/>
      <bottom/>
      <diagonal/>
    </border>
    <border>
      <left/>
      <right style="medium">
        <color theme="7"/>
      </right>
      <top/>
      <bottom/>
      <diagonal/>
    </border>
    <border>
      <left style="medium">
        <color theme="7"/>
      </left>
      <right/>
      <top/>
      <bottom style="medium">
        <color theme="7"/>
      </bottom>
      <diagonal/>
    </border>
    <border>
      <left/>
      <right/>
      <top/>
      <bottom style="medium">
        <color theme="7"/>
      </bottom>
      <diagonal/>
    </border>
    <border>
      <left/>
      <right style="medium">
        <color theme="7"/>
      </right>
      <top/>
      <bottom style="medium">
        <color theme="7"/>
      </bottom>
      <diagonal/>
    </border>
    <border>
      <left style="medium">
        <color theme="7"/>
      </left>
      <right/>
      <top style="medium">
        <color theme="7"/>
      </top>
      <bottom style="medium">
        <color theme="7"/>
      </bottom>
      <diagonal/>
    </border>
    <border>
      <left/>
      <right/>
      <top style="medium">
        <color theme="7"/>
      </top>
      <bottom style="medium">
        <color theme="7"/>
      </bottom>
      <diagonal/>
    </border>
    <border>
      <left/>
      <right style="medium">
        <color theme="7"/>
      </right>
      <top style="medium">
        <color theme="7"/>
      </top>
      <bottom style="medium">
        <color theme="7"/>
      </bottom>
      <diagonal/>
    </border>
    <border>
      <left/>
      <right/>
      <top style="medium">
        <color theme="8"/>
      </top>
      <bottom style="medium">
        <color theme="8" tint="0.59999389629810485"/>
      </bottom>
      <diagonal/>
    </border>
    <border>
      <left style="thin">
        <color theme="8" tint="0.39997558519241921"/>
      </left>
      <right/>
      <top style="thin">
        <color theme="8" tint="0.39997558519241921"/>
      </top>
      <bottom/>
      <diagonal/>
    </border>
    <border>
      <left/>
      <right/>
      <top style="thin">
        <color theme="8" tint="0.39997558519241921"/>
      </top>
      <bottom/>
      <diagonal/>
    </border>
    <border>
      <left style="thin">
        <color theme="8" tint="0.39997558519241921"/>
      </left>
      <right/>
      <top/>
      <bottom/>
      <diagonal/>
    </border>
    <border>
      <left style="medium">
        <color theme="8" tint="0.59999389629810485"/>
      </left>
      <right/>
      <top style="medium">
        <color theme="8" tint="0.59999389629810485"/>
      </top>
      <bottom style="thin">
        <color theme="8" tint="0.39997558519241921"/>
      </bottom>
      <diagonal/>
    </border>
    <border>
      <left/>
      <right/>
      <top style="medium">
        <color theme="8" tint="0.59999389629810485"/>
      </top>
      <bottom style="thin">
        <color theme="8" tint="0.39997558519241921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/>
      <diagonal/>
    </border>
    <border>
      <left/>
      <right style="thin">
        <color theme="8" tint="0.59999389629810485"/>
      </right>
      <top/>
      <bottom/>
      <diagonal/>
    </border>
    <border>
      <left/>
      <right style="thin">
        <color theme="8" tint="0.59999389629810485"/>
      </right>
      <top/>
      <bottom style="medium">
        <color theme="8" tint="0.59999389629810485"/>
      </bottom>
      <diagonal/>
    </border>
    <border>
      <left style="thin">
        <color theme="8" tint="0.59999389629810485"/>
      </left>
      <right/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theme="8" tint="0.59999389629810485"/>
      </left>
      <right style="medium">
        <color theme="8" tint="0.59999389629810485"/>
      </right>
      <top/>
      <bottom style="thin">
        <color theme="8" tint="0.59999389629810485"/>
      </bottom>
      <diagonal/>
    </border>
    <border>
      <left style="medium">
        <color theme="8" tint="0.59999389629810485"/>
      </left>
      <right style="medium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medium">
        <color theme="8" tint="0.59999389629810485"/>
      </left>
      <right style="medium">
        <color theme="8" tint="0.59999389629810485"/>
      </right>
      <top style="thin">
        <color theme="8" tint="0.59999389629810485"/>
      </top>
      <bottom/>
      <diagonal/>
    </border>
    <border>
      <left/>
      <right style="hair">
        <color theme="8" tint="0.59999389629810485"/>
      </right>
      <top/>
      <bottom style="medium">
        <color theme="8" tint="0.59999389629810485"/>
      </bottom>
      <diagonal/>
    </border>
    <border>
      <left/>
      <right style="medium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 style="thin">
        <color theme="8" tint="0.59999389629810485"/>
      </bottom>
      <diagonal/>
    </border>
    <border>
      <left style="medium">
        <color theme="8" tint="0.59999389629810485"/>
      </left>
      <right style="medium">
        <color theme="8" tint="0.59999389629810485"/>
      </right>
      <top style="thin">
        <color theme="8" tint="0.59999389629810485"/>
      </top>
      <bottom style="medium">
        <color theme="8" tint="0.59999389629810485"/>
      </bottom>
      <diagonal/>
    </border>
    <border>
      <left style="thick">
        <color theme="8"/>
      </left>
      <right style="thick">
        <color theme="8"/>
      </right>
      <top style="thick">
        <color theme="8"/>
      </top>
      <bottom style="thick">
        <color theme="8"/>
      </bottom>
      <diagonal/>
    </border>
    <border>
      <left style="thick">
        <color theme="8"/>
      </left>
      <right style="thick">
        <color theme="8"/>
      </right>
      <top/>
      <bottom style="thick">
        <color theme="8"/>
      </bottom>
      <diagonal/>
    </border>
    <border>
      <left/>
      <right/>
      <top/>
      <bottom style="thick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/>
      <right style="medium">
        <color theme="8" tint="0.59999389629810485"/>
      </right>
      <top/>
      <bottom/>
      <diagonal/>
    </border>
    <border>
      <left/>
      <right style="medium">
        <color theme="8" tint="0.59999389629810485"/>
      </right>
      <top/>
      <bottom style="medium">
        <color theme="8" tint="0.59999389629810485"/>
      </bottom>
      <diagonal/>
    </border>
    <border>
      <left style="medium">
        <color theme="8" tint="0.59999389629810485"/>
      </left>
      <right/>
      <top/>
      <bottom style="thin">
        <color theme="8" tint="0.59999389629810485"/>
      </bottom>
      <diagonal/>
    </border>
    <border>
      <left style="medium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/>
      <right style="medium">
        <color theme="8" tint="0.59999389629810485"/>
      </right>
      <top style="thin">
        <color theme="8" tint="0.59999389629810485"/>
      </top>
      <bottom/>
      <diagonal/>
    </border>
    <border>
      <left/>
      <right style="medium">
        <color theme="8" tint="0.59999389629810485"/>
      </right>
      <top/>
      <bottom style="thin">
        <color theme="8" tint="0.59999389629810485"/>
      </bottom>
      <diagonal/>
    </border>
    <border>
      <left style="medium">
        <color theme="8" tint="0.59999389629810485"/>
      </left>
      <right/>
      <top style="thin">
        <color theme="8" tint="0.59999389629810485"/>
      </top>
      <bottom/>
      <diagonal/>
    </border>
    <border>
      <left style="thin">
        <color theme="8" tint="0.59999389629810485"/>
      </left>
      <right style="medium">
        <color theme="8" tint="0.59999389629810485"/>
      </right>
      <top style="thin">
        <color theme="8" tint="0.59999389629810485"/>
      </top>
      <bottom/>
      <diagonal/>
    </border>
    <border>
      <left style="medium">
        <color theme="8" tint="0.59999389629810485"/>
      </left>
      <right style="thin">
        <color theme="8" tint="0.59999389629810485"/>
      </right>
      <top/>
      <bottom style="thin">
        <color theme="8" tint="0.59999389629810485"/>
      </bottom>
      <diagonal/>
    </border>
    <border>
      <left style="medium">
        <color theme="8" tint="0.59999389629810485"/>
      </left>
      <right style="thin">
        <color theme="8" tint="0.59999389629810485"/>
      </right>
      <top style="thin">
        <color theme="8" tint="0.59999389629810485"/>
      </top>
      <bottom/>
      <diagonal/>
    </border>
    <border>
      <left style="medium">
        <color theme="8" tint="0.59999389629810485"/>
      </left>
      <right style="thin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thin">
        <color theme="8" tint="0.59999389629810485"/>
      </left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/>
      <right style="hair">
        <color indexed="64"/>
      </right>
      <top/>
      <bottom style="medium">
        <color theme="8" tint="0.59999389629810485"/>
      </bottom>
      <diagonal/>
    </border>
    <border>
      <left style="medium">
        <color theme="8" tint="0.59999389629810485"/>
      </left>
      <right style="thick">
        <color theme="8"/>
      </right>
      <top/>
      <bottom style="thick">
        <color theme="8"/>
      </bottom>
      <diagonal/>
    </border>
    <border>
      <left/>
      <right style="medium">
        <color theme="8" tint="0.59999389629810485"/>
      </right>
      <top/>
      <bottom style="thick">
        <color theme="8" tint="0.39997558519241921"/>
      </bottom>
      <diagonal/>
    </border>
    <border>
      <left style="medium">
        <color theme="8" tint="0.59999389629810485"/>
      </left>
      <right/>
      <top style="medium">
        <color theme="8"/>
      </top>
      <bottom style="medium">
        <color theme="8" tint="0.59999389629810485"/>
      </bottom>
      <diagonal/>
    </border>
    <border>
      <left/>
      <right style="medium">
        <color theme="8" tint="0.59999389629810485"/>
      </right>
      <top style="medium">
        <color theme="8"/>
      </top>
      <bottom style="medium">
        <color theme="8" tint="0.59999389629810485"/>
      </bottom>
      <diagonal/>
    </border>
    <border>
      <left style="medium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 style="medium">
        <color theme="8" tint="0.59999389629810485"/>
      </left>
      <right/>
      <top/>
      <bottom style="medium">
        <color theme="8" tint="0.39997558519241921"/>
      </bottom>
      <diagonal/>
    </border>
    <border>
      <left/>
      <right style="medium">
        <color theme="8" tint="0.59999389629810485"/>
      </right>
      <top/>
      <bottom style="medium">
        <color theme="8" tint="0.39997558519241921"/>
      </bottom>
      <diagonal/>
    </border>
    <border>
      <left style="medium">
        <color theme="8" tint="0.59999389629810485"/>
      </left>
      <right style="thick">
        <color theme="8"/>
      </right>
      <top style="thick">
        <color theme="8"/>
      </top>
      <bottom style="thick">
        <color theme="8"/>
      </bottom>
      <diagonal/>
    </border>
    <border>
      <left/>
      <right style="medium">
        <color theme="8" tint="0.59999389629810485"/>
      </right>
      <top style="medium">
        <color theme="8" tint="0.59999389629810485"/>
      </top>
      <bottom style="thin">
        <color theme="8" tint="0.39997558519241921"/>
      </bottom>
      <diagonal/>
    </border>
    <border>
      <left/>
      <right style="medium">
        <color theme="8" tint="0.59999389629810485"/>
      </right>
      <top style="thin">
        <color theme="8" tint="0.39997558519241921"/>
      </top>
      <bottom/>
      <diagonal/>
    </border>
    <border>
      <left style="medium">
        <color theme="8" tint="0.59999389629810485"/>
      </left>
      <right/>
      <top style="thin">
        <color theme="8" tint="0.59999389629810485"/>
      </top>
      <bottom style="medium">
        <color theme="8" tint="0.59999389629810485"/>
      </bottom>
      <diagonal/>
    </border>
    <border>
      <left style="medium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medium">
        <color theme="8" tint="0.59999389629810485"/>
      </bottom>
      <diagonal/>
    </border>
    <border>
      <left style="medium">
        <color theme="8" tint="0.59999389629810485"/>
      </left>
      <right style="thin">
        <color theme="8" tint="0.59999389629810485"/>
      </right>
      <top/>
      <bottom/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medium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medium">
        <color theme="7"/>
      </left>
      <right/>
      <top style="thin">
        <color theme="7"/>
      </top>
      <bottom/>
      <diagonal/>
    </border>
    <border>
      <left/>
      <right style="thin">
        <color theme="7"/>
      </right>
      <top style="thin">
        <color theme="7"/>
      </top>
      <bottom/>
      <diagonal/>
    </border>
    <border>
      <left/>
      <right style="thin">
        <color theme="7"/>
      </right>
      <top/>
      <bottom/>
      <diagonal/>
    </border>
    <border>
      <left style="medium">
        <color theme="7"/>
      </left>
      <right/>
      <top/>
      <bottom style="thin">
        <color theme="7"/>
      </bottom>
      <diagonal/>
    </border>
    <border>
      <left/>
      <right style="thin">
        <color theme="7"/>
      </right>
      <top/>
      <bottom style="thin">
        <color theme="7"/>
      </bottom>
      <diagonal/>
    </border>
    <border>
      <left style="thin">
        <color theme="7"/>
      </left>
      <right/>
      <top/>
      <bottom/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39997558519241921"/>
      </bottom>
      <diagonal/>
    </border>
    <border>
      <left/>
      <right/>
      <top style="thin">
        <color theme="8" tint="0.59999389629810485"/>
      </top>
      <bottom style="thin">
        <color theme="8" tint="0.39997558519241921"/>
      </bottom>
      <diagonal/>
    </border>
    <border>
      <left/>
      <right style="medium">
        <color theme="8" tint="0.59999389629810485"/>
      </right>
      <top style="thin">
        <color theme="8" tint="0.59999389629810485"/>
      </top>
      <bottom style="thin">
        <color theme="8" tint="0.39997558519241921"/>
      </bottom>
      <diagonal/>
    </border>
    <border>
      <left/>
      <right/>
      <top style="medium">
        <color theme="8" tint="0.39997558519241921"/>
      </top>
      <bottom/>
      <diagonal/>
    </border>
    <border>
      <left style="medium">
        <color theme="8" tint="0.59999389629810485"/>
      </left>
      <right/>
      <top style="medium">
        <color theme="8" tint="0.59999389629810485"/>
      </top>
      <bottom style="medium">
        <color theme="8"/>
      </bottom>
      <diagonal/>
    </border>
    <border>
      <left/>
      <right/>
      <top style="medium">
        <color theme="8" tint="0.59999389629810485"/>
      </top>
      <bottom style="medium">
        <color theme="8"/>
      </bottom>
      <diagonal/>
    </border>
    <border>
      <left/>
      <right style="medium">
        <color theme="8" tint="0.59999389629810485"/>
      </right>
      <top style="medium">
        <color theme="8" tint="0.59999389629810485"/>
      </top>
      <bottom style="medium">
        <color theme="8"/>
      </bottom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7" fillId="0" borderId="0" applyFont="0" applyFill="0" applyBorder="0" applyAlignment="0" applyProtection="0"/>
    <xf numFmtId="0" fontId="62" fillId="0" borderId="0" applyNumberFormat="0" applyFill="0" applyBorder="0" applyAlignment="0" applyProtection="0"/>
  </cellStyleXfs>
  <cellXfs count="555">
    <xf numFmtId="0" fontId="0" fillId="0" borderId="0" xfId="0"/>
    <xf numFmtId="0" fontId="0" fillId="0" borderId="0" xfId="0"/>
    <xf numFmtId="0" fontId="15" fillId="0" borderId="0" xfId="0" applyFont="1"/>
    <xf numFmtId="0" fontId="16" fillId="0" borderId="0" xfId="0" applyFont="1"/>
    <xf numFmtId="0" fontId="0" fillId="0" borderId="0" xfId="0" quotePrefix="1"/>
    <xf numFmtId="0" fontId="0" fillId="2" borderId="0" xfId="0" applyFill="1" applyBorder="1"/>
    <xf numFmtId="17" fontId="26" fillId="2" borderId="12" xfId="0" applyNumberFormat="1" applyFont="1" applyFill="1" applyBorder="1"/>
    <xf numFmtId="0" fontId="26" fillId="2" borderId="12" xfId="0" applyFont="1" applyFill="1" applyBorder="1" applyAlignment="1">
      <alignment horizontal="right"/>
    </xf>
    <xf numFmtId="17" fontId="26" fillId="2" borderId="12" xfId="0" applyNumberFormat="1" applyFont="1" applyFill="1" applyBorder="1" applyAlignment="1">
      <alignment vertical="center"/>
    </xf>
    <xf numFmtId="0" fontId="6" fillId="7" borderId="10" xfId="0" applyFont="1" applyFill="1" applyBorder="1" applyAlignment="1"/>
    <xf numFmtId="0" fontId="6" fillId="7" borderId="12" xfId="0" applyFont="1" applyFill="1" applyBorder="1" applyAlignment="1"/>
    <xf numFmtId="0" fontId="2" fillId="0" borderId="0" xfId="0" applyFont="1"/>
    <xf numFmtId="0" fontId="38" fillId="0" borderId="0" xfId="0" applyFont="1"/>
    <xf numFmtId="0" fontId="39" fillId="0" borderId="0" xfId="0" applyFont="1"/>
    <xf numFmtId="0" fontId="9" fillId="0" borderId="12" xfId="0" applyFont="1" applyFill="1" applyBorder="1" applyAlignment="1">
      <alignment vertical="center"/>
    </xf>
    <xf numFmtId="0" fontId="9" fillId="5" borderId="12" xfId="0" applyFont="1" applyFill="1" applyBorder="1" applyAlignment="1">
      <alignment vertical="center"/>
    </xf>
    <xf numFmtId="9" fontId="8" fillId="0" borderId="12" xfId="2" applyFont="1" applyFill="1" applyBorder="1" applyAlignment="1">
      <alignment horizontal="center"/>
    </xf>
    <xf numFmtId="0" fontId="11" fillId="2" borderId="22" xfId="0" applyFont="1" applyFill="1" applyBorder="1"/>
    <xf numFmtId="166" fontId="11" fillId="2" borderId="22" xfId="0" applyNumberFormat="1" applyFont="1" applyFill="1" applyBorder="1"/>
    <xf numFmtId="0" fontId="12" fillId="2" borderId="22" xfId="0" applyFont="1" applyFill="1" applyBorder="1"/>
    <xf numFmtId="9" fontId="8" fillId="6" borderId="13" xfId="2" applyFont="1" applyFill="1" applyBorder="1" applyAlignment="1">
      <alignment horizontal="center"/>
    </xf>
    <xf numFmtId="164" fontId="8" fillId="0" borderId="34" xfId="0" applyNumberFormat="1" applyFont="1" applyFill="1" applyBorder="1" applyAlignment="1">
      <alignment horizontal="center"/>
    </xf>
    <xf numFmtId="164" fontId="8" fillId="6" borderId="35" xfId="0" applyNumberFormat="1" applyFont="1" applyFill="1" applyBorder="1" applyAlignment="1">
      <alignment horizontal="center"/>
    </xf>
    <xf numFmtId="0" fontId="26" fillId="0" borderId="0" xfId="0" applyFont="1" applyBorder="1" applyAlignment="1"/>
    <xf numFmtId="0" fontId="0" fillId="2" borderId="0" xfId="0" applyFill="1"/>
    <xf numFmtId="0" fontId="0" fillId="5" borderId="0" xfId="0" applyFill="1" applyBorder="1"/>
    <xf numFmtId="0" fontId="0" fillId="5" borderId="36" xfId="0" applyFill="1" applyBorder="1"/>
    <xf numFmtId="0" fontId="0" fillId="5" borderId="17" xfId="0" applyFill="1" applyBorder="1"/>
    <xf numFmtId="0" fontId="2" fillId="5" borderId="0" xfId="0" applyFont="1" applyFill="1" applyBorder="1"/>
    <xf numFmtId="0" fontId="26" fillId="0" borderId="23" xfId="0" applyFont="1" applyBorder="1"/>
    <xf numFmtId="0" fontId="26" fillId="0" borderId="23" xfId="0" applyFont="1" applyBorder="1" applyAlignment="1"/>
    <xf numFmtId="0" fontId="26" fillId="0" borderId="16" xfId="0" applyFont="1" applyBorder="1" applyAlignment="1"/>
    <xf numFmtId="0" fontId="11" fillId="2" borderId="0" xfId="0" applyFont="1" applyFill="1"/>
    <xf numFmtId="0" fontId="11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15" fillId="0" borderId="0" xfId="0" applyFont="1" applyBorder="1"/>
    <xf numFmtId="0" fontId="0" fillId="0" borderId="0" xfId="0" applyFont="1" applyAlignment="1">
      <alignment horizontal="left" vertical="top"/>
    </xf>
    <xf numFmtId="0" fontId="51" fillId="2" borderId="0" xfId="0" applyFont="1" applyFill="1"/>
    <xf numFmtId="0" fontId="54" fillId="2" borderId="0" xfId="0" applyFont="1" applyFill="1" applyAlignment="1">
      <alignment vertical="center"/>
    </xf>
    <xf numFmtId="0" fontId="55" fillId="14" borderId="41" xfId="0" applyFont="1" applyFill="1" applyBorder="1" applyAlignment="1">
      <alignment horizontal="center" vertical="center" wrapText="1"/>
    </xf>
    <xf numFmtId="0" fontId="55" fillId="14" borderId="37" xfId="0" applyFont="1" applyFill="1" applyBorder="1" applyAlignment="1">
      <alignment horizontal="center" vertical="center" wrapText="1"/>
    </xf>
    <xf numFmtId="0" fontId="57" fillId="14" borderId="37" xfId="0" applyFont="1" applyFill="1" applyBorder="1" applyAlignment="1">
      <alignment horizontal="center" vertical="center" wrapText="1"/>
    </xf>
    <xf numFmtId="17" fontId="48" fillId="15" borderId="0" xfId="0" applyNumberFormat="1" applyFont="1" applyFill="1" applyAlignment="1">
      <alignment horizontal="center" vertical="center" wrapText="1"/>
    </xf>
    <xf numFmtId="0" fontId="58" fillId="14" borderId="37" xfId="0" applyFont="1" applyFill="1" applyBorder="1" applyAlignment="1">
      <alignment horizontal="center" vertical="center" wrapText="1"/>
    </xf>
    <xf numFmtId="0" fontId="45" fillId="14" borderId="37" xfId="0" applyFont="1" applyFill="1" applyBorder="1" applyAlignment="1">
      <alignment horizontal="center" vertical="center" wrapText="1"/>
    </xf>
    <xf numFmtId="164" fontId="58" fillId="16" borderId="37" xfId="0" applyNumberFormat="1" applyFont="1" applyFill="1" applyBorder="1" applyAlignment="1">
      <alignment horizontal="center" vertical="center" wrapText="1"/>
    </xf>
    <xf numFmtId="0" fontId="0" fillId="2" borderId="47" xfId="0" applyFill="1" applyBorder="1"/>
    <xf numFmtId="0" fontId="0" fillId="2" borderId="48" xfId="0" applyFill="1" applyBorder="1"/>
    <xf numFmtId="164" fontId="58" fillId="15" borderId="0" xfId="0" applyNumberFormat="1" applyFont="1" applyFill="1" applyAlignment="1">
      <alignment horizontal="center" vertical="center" wrapText="1"/>
    </xf>
    <xf numFmtId="0" fontId="61" fillId="14" borderId="41" xfId="0" applyFont="1" applyFill="1" applyBorder="1" applyAlignment="1">
      <alignment horizontal="center" vertical="center" wrapText="1"/>
    </xf>
    <xf numFmtId="1" fontId="58" fillId="14" borderId="37" xfId="0" applyNumberFormat="1" applyFont="1" applyFill="1" applyBorder="1" applyAlignment="1">
      <alignment horizontal="center" vertical="center" wrapText="1"/>
    </xf>
    <xf numFmtId="1" fontId="58" fillId="14" borderId="49" xfId="0" applyNumberFormat="1" applyFont="1" applyFill="1" applyBorder="1" applyAlignment="1">
      <alignment horizontal="center" vertical="center" wrapText="1"/>
    </xf>
    <xf numFmtId="0" fontId="58" fillId="14" borderId="49" xfId="0" applyFont="1" applyFill="1" applyBorder="1" applyAlignment="1">
      <alignment horizontal="center" vertical="center" wrapText="1"/>
    </xf>
    <xf numFmtId="2" fontId="46" fillId="15" borderId="0" xfId="0" applyNumberFormat="1" applyFont="1" applyFill="1" applyAlignment="1">
      <alignment horizontal="center" vertical="center" wrapText="1"/>
    </xf>
    <xf numFmtId="0" fontId="0" fillId="2" borderId="0" xfId="0" applyFill="1" applyAlignment="1">
      <alignment wrapText="1"/>
    </xf>
    <xf numFmtId="2" fontId="46" fillId="17" borderId="37" xfId="0" applyNumberFormat="1" applyFont="1" applyFill="1" applyBorder="1" applyAlignment="1">
      <alignment horizontal="center" vertical="center" wrapText="1"/>
    </xf>
    <xf numFmtId="0" fontId="62" fillId="0" borderId="0" xfId="3"/>
    <xf numFmtId="0" fontId="3" fillId="2" borderId="7" xfId="0" applyFont="1" applyFill="1" applyBorder="1"/>
    <xf numFmtId="0" fontId="3" fillId="2" borderId="56" xfId="0" applyFont="1" applyFill="1" applyBorder="1"/>
    <xf numFmtId="0" fontId="3" fillId="2" borderId="17" xfId="0" applyFont="1" applyFill="1" applyBorder="1" applyAlignment="1">
      <alignment vertical="top" wrapText="1"/>
    </xf>
    <xf numFmtId="0" fontId="3" fillId="2" borderId="0" xfId="0" applyFont="1" applyFill="1" applyBorder="1" applyAlignment="1">
      <alignment vertical="top" wrapText="1"/>
    </xf>
    <xf numFmtId="0" fontId="0" fillId="2" borderId="0" xfId="0" applyFill="1" applyAlignment="1">
      <alignment vertical="center"/>
    </xf>
    <xf numFmtId="0" fontId="10" fillId="2" borderId="0" xfId="0" applyFont="1" applyFill="1" applyAlignment="1">
      <alignment vertical="center"/>
    </xf>
    <xf numFmtId="0" fontId="3" fillId="9" borderId="5" xfId="0" applyFont="1" applyFill="1" applyBorder="1" applyAlignment="1">
      <alignment vertical="top"/>
    </xf>
    <xf numFmtId="0" fontId="3" fillId="9" borderId="0" xfId="0" applyFont="1" applyFill="1" applyBorder="1" applyAlignment="1">
      <alignment vertical="top"/>
    </xf>
    <xf numFmtId="0" fontId="28" fillId="8" borderId="5" xfId="0" applyFont="1" applyFill="1" applyBorder="1" applyAlignment="1">
      <alignment vertical="center"/>
    </xf>
    <xf numFmtId="0" fontId="28" fillId="8" borderId="6" xfId="0" applyFont="1" applyFill="1" applyBorder="1" applyAlignment="1">
      <alignment vertical="center"/>
    </xf>
    <xf numFmtId="0" fontId="28" fillId="8" borderId="27" xfId="0" applyFont="1" applyFill="1" applyBorder="1" applyAlignment="1">
      <alignment horizontal="center" vertical="center"/>
    </xf>
    <xf numFmtId="0" fontId="0" fillId="19" borderId="0" xfId="0" applyFill="1" applyBorder="1"/>
    <xf numFmtId="0" fontId="0" fillId="19" borderId="60" xfId="0" applyFill="1" applyBorder="1"/>
    <xf numFmtId="0" fontId="0" fillId="19" borderId="61" xfId="0" applyFill="1" applyBorder="1"/>
    <xf numFmtId="0" fontId="32" fillId="19" borderId="62" xfId="0" applyFont="1" applyFill="1" applyBorder="1"/>
    <xf numFmtId="0" fontId="0" fillId="19" borderId="63" xfId="0" applyFill="1" applyBorder="1"/>
    <xf numFmtId="0" fontId="0" fillId="19" borderId="64" xfId="0" applyFill="1" applyBorder="1"/>
    <xf numFmtId="0" fontId="53" fillId="19" borderId="60" xfId="0" applyFont="1" applyFill="1" applyBorder="1"/>
    <xf numFmtId="171" fontId="0" fillId="0" borderId="23" xfId="0" applyNumberFormat="1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vertical="center"/>
    </xf>
    <xf numFmtId="0" fontId="9" fillId="0" borderId="16" xfId="0" applyFont="1" applyFill="1" applyBorder="1" applyAlignment="1">
      <alignment vertical="center"/>
    </xf>
    <xf numFmtId="0" fontId="49" fillId="5" borderId="0" xfId="0" applyFont="1" applyFill="1" applyBorder="1" applyAlignment="1">
      <alignment vertical="center"/>
    </xf>
    <xf numFmtId="0" fontId="2" fillId="5" borderId="0" xfId="0" applyFont="1" applyFill="1" applyBorder="1" applyAlignment="1">
      <alignment vertical="center"/>
    </xf>
    <xf numFmtId="0" fontId="14" fillId="5" borderId="0" xfId="0" applyFont="1" applyFill="1" applyBorder="1" applyAlignment="1">
      <alignment vertical="center"/>
    </xf>
    <xf numFmtId="0" fontId="33" fillId="5" borderId="0" xfId="0" applyFont="1" applyFill="1" applyBorder="1" applyAlignment="1">
      <alignment vertical="center"/>
    </xf>
    <xf numFmtId="0" fontId="47" fillId="5" borderId="0" xfId="0" applyFont="1" applyFill="1" applyBorder="1" applyAlignment="1">
      <alignment vertical="center"/>
    </xf>
    <xf numFmtId="0" fontId="11" fillId="5" borderId="0" xfId="0" applyFont="1" applyFill="1" applyBorder="1" applyAlignment="1">
      <alignment vertical="center"/>
    </xf>
    <xf numFmtId="0" fontId="71" fillId="0" borderId="12" xfId="0" applyFont="1" applyBorder="1"/>
    <xf numFmtId="0" fontId="71" fillId="0" borderId="23" xfId="0" applyFont="1" applyBorder="1"/>
    <xf numFmtId="0" fontId="2" fillId="5" borderId="0" xfId="0" applyFont="1" applyFill="1" applyBorder="1" applyAlignment="1"/>
    <xf numFmtId="0" fontId="11" fillId="5" borderId="0" xfId="0" applyFont="1" applyFill="1" applyBorder="1" applyAlignment="1"/>
    <xf numFmtId="0" fontId="2" fillId="5" borderId="70" xfId="0" applyFont="1" applyFill="1" applyBorder="1" applyAlignment="1"/>
    <xf numFmtId="1" fontId="71" fillId="6" borderId="12" xfId="0" applyNumberFormat="1" applyFont="1" applyFill="1" applyBorder="1" applyAlignment="1">
      <alignment horizontal="center"/>
    </xf>
    <xf numFmtId="164" fontId="71" fillId="6" borderId="12" xfId="0" applyNumberFormat="1" applyFont="1" applyFill="1" applyBorder="1" applyAlignment="1">
      <alignment horizontal="center"/>
    </xf>
    <xf numFmtId="0" fontId="33" fillId="5" borderId="0" xfId="0" applyFont="1" applyFill="1" applyBorder="1"/>
    <xf numFmtId="0" fontId="40" fillId="5" borderId="0" xfId="0" applyFont="1" applyFill="1" applyBorder="1" applyAlignment="1">
      <alignment horizontal="left"/>
    </xf>
    <xf numFmtId="164" fontId="71" fillId="5" borderId="12" xfId="0" applyNumberFormat="1" applyFont="1" applyFill="1" applyBorder="1" applyAlignment="1">
      <alignment horizontal="center"/>
    </xf>
    <xf numFmtId="165" fontId="71" fillId="5" borderId="12" xfId="0" applyNumberFormat="1" applyFont="1" applyFill="1" applyBorder="1" applyAlignment="1">
      <alignment horizontal="center"/>
    </xf>
    <xf numFmtId="1" fontId="71" fillId="2" borderId="12" xfId="0" applyNumberFormat="1" applyFont="1" applyFill="1" applyBorder="1" applyAlignment="1">
      <alignment horizontal="center"/>
    </xf>
    <xf numFmtId="0" fontId="41" fillId="8" borderId="58" xfId="0" applyFont="1" applyFill="1" applyBorder="1" applyAlignment="1">
      <alignment horizontal="center" vertical="center"/>
    </xf>
    <xf numFmtId="0" fontId="26" fillId="0" borderId="23" xfId="0" applyFont="1" applyBorder="1" applyAlignment="1">
      <alignment horizontal="center"/>
    </xf>
    <xf numFmtId="0" fontId="52" fillId="8" borderId="1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top"/>
    </xf>
    <xf numFmtId="0" fontId="34" fillId="10" borderId="21" xfId="0" applyFont="1" applyFill="1" applyBorder="1" applyAlignment="1">
      <alignment vertical="center"/>
    </xf>
    <xf numFmtId="0" fontId="34" fillId="10" borderId="22" xfId="0" applyFont="1" applyFill="1" applyBorder="1" applyAlignment="1">
      <alignment vertical="center"/>
    </xf>
    <xf numFmtId="0" fontId="34" fillId="10" borderId="26" xfId="0" applyFont="1" applyFill="1" applyBorder="1" applyAlignment="1">
      <alignment vertical="center"/>
    </xf>
    <xf numFmtId="0" fontId="34" fillId="10" borderId="24" xfId="0" applyFont="1" applyFill="1" applyBorder="1" applyAlignment="1">
      <alignment vertical="center"/>
    </xf>
    <xf numFmtId="0" fontId="34" fillId="10" borderId="2" xfId="0" applyFont="1" applyFill="1" applyBorder="1" applyAlignment="1">
      <alignment vertical="center"/>
    </xf>
    <xf numFmtId="0" fontId="42" fillId="5" borderId="1" xfId="0" applyFont="1" applyFill="1" applyBorder="1" applyAlignment="1">
      <alignment horizontal="center" vertical="center" wrapText="1"/>
    </xf>
    <xf numFmtId="168" fontId="3" fillId="5" borderId="33" xfId="0" applyNumberFormat="1" applyFont="1" applyFill="1" applyBorder="1" applyAlignment="1">
      <alignment horizontal="center"/>
    </xf>
    <xf numFmtId="169" fontId="3" fillId="5" borderId="22" xfId="0" applyNumberFormat="1" applyFont="1" applyFill="1" applyBorder="1" applyAlignment="1">
      <alignment vertical="top" wrapText="1"/>
    </xf>
    <xf numFmtId="169" fontId="3" fillId="5" borderId="74" xfId="0" applyNumberFormat="1" applyFont="1" applyFill="1" applyBorder="1" applyAlignment="1">
      <alignment vertical="top" wrapText="1"/>
    </xf>
    <xf numFmtId="168" fontId="3" fillId="13" borderId="33" xfId="0" applyNumberFormat="1" applyFont="1" applyFill="1" applyBorder="1" applyAlignment="1">
      <alignment horizontal="center"/>
    </xf>
    <xf numFmtId="168" fontId="26" fillId="5" borderId="78" xfId="0" applyNumberFormat="1" applyFont="1" applyFill="1" applyBorder="1" applyAlignment="1">
      <alignment horizontal="center"/>
    </xf>
    <xf numFmtId="168" fontId="26" fillId="0" borderId="79" xfId="0" applyNumberFormat="1" applyFont="1" applyBorder="1" applyAlignment="1">
      <alignment horizontal="center"/>
    </xf>
    <xf numFmtId="168" fontId="26" fillId="0" borderId="80" xfId="0" applyNumberFormat="1" applyFont="1" applyBorder="1" applyAlignment="1">
      <alignment horizontal="center"/>
    </xf>
    <xf numFmtId="0" fontId="49" fillId="12" borderId="0" xfId="0" applyFont="1" applyFill="1" applyBorder="1"/>
    <xf numFmtId="0" fontId="11" fillId="12" borderId="0" xfId="0" applyFont="1" applyFill="1" applyBorder="1"/>
    <xf numFmtId="0" fontId="22" fillId="2" borderId="4" xfId="0" applyFont="1" applyFill="1" applyBorder="1"/>
    <xf numFmtId="0" fontId="3" fillId="2" borderId="5" xfId="0" applyFont="1" applyFill="1" applyBorder="1"/>
    <xf numFmtId="0" fontId="3" fillId="2" borderId="8" xfId="0" applyFont="1" applyFill="1" applyBorder="1"/>
    <xf numFmtId="0" fontId="3" fillId="2" borderId="81" xfId="0" applyFont="1" applyFill="1" applyBorder="1"/>
    <xf numFmtId="0" fontId="27" fillId="4" borderId="2" xfId="0" applyFont="1" applyFill="1" applyBorder="1" applyAlignment="1">
      <alignment horizontal="center" vertical="center"/>
    </xf>
    <xf numFmtId="0" fontId="49" fillId="5" borderId="4" xfId="0" applyFont="1" applyFill="1" applyBorder="1" applyAlignment="1">
      <alignment vertical="center"/>
    </xf>
    <xf numFmtId="0" fontId="2" fillId="5" borderId="5" xfId="0" applyFont="1" applyFill="1" applyBorder="1" applyAlignment="1">
      <alignment vertical="center"/>
    </xf>
    <xf numFmtId="0" fontId="49" fillId="5" borderId="7" xfId="0" applyFont="1" applyFill="1" applyBorder="1" applyAlignment="1">
      <alignment vertical="center"/>
    </xf>
    <xf numFmtId="0" fontId="33" fillId="5" borderId="9" xfId="0" applyFont="1" applyFill="1" applyBorder="1" applyAlignment="1">
      <alignment vertical="center"/>
    </xf>
    <xf numFmtId="0" fontId="2" fillId="5" borderId="9" xfId="0" applyFont="1" applyFill="1" applyBorder="1" applyAlignment="1">
      <alignment vertical="center"/>
    </xf>
    <xf numFmtId="0" fontId="9" fillId="5" borderId="84" xfId="0" applyFont="1" applyFill="1" applyBorder="1" applyAlignment="1">
      <alignment vertical="center"/>
    </xf>
    <xf numFmtId="0" fontId="9" fillId="5" borderId="79" xfId="0" applyFont="1" applyFill="1" applyBorder="1" applyAlignment="1">
      <alignment vertical="center"/>
    </xf>
    <xf numFmtId="0" fontId="65" fillId="8" borderId="27" xfId="0" applyFont="1" applyFill="1" applyBorder="1" applyAlignment="1">
      <alignment horizontal="center" vertical="center"/>
    </xf>
    <xf numFmtId="0" fontId="41" fillId="8" borderId="27" xfId="0" applyFont="1" applyFill="1" applyBorder="1" applyAlignment="1">
      <alignment horizontal="center" vertical="center"/>
    </xf>
    <xf numFmtId="0" fontId="65" fillId="8" borderId="31" xfId="0" applyFont="1" applyFill="1" applyBorder="1" applyAlignment="1">
      <alignment vertical="center"/>
    </xf>
    <xf numFmtId="0" fontId="65" fillId="8" borderId="29" xfId="0" applyFont="1" applyFill="1" applyBorder="1" applyAlignment="1">
      <alignment vertical="center"/>
    </xf>
    <xf numFmtId="0" fontId="65" fillId="8" borderId="4" xfId="0" applyFont="1" applyFill="1" applyBorder="1" applyAlignment="1">
      <alignment vertical="center"/>
    </xf>
    <xf numFmtId="0" fontId="65" fillId="8" borderId="83" xfId="0" applyFont="1" applyFill="1" applyBorder="1" applyAlignment="1">
      <alignment horizontal="center"/>
    </xf>
    <xf numFmtId="0" fontId="65" fillId="8" borderId="5" xfId="0" applyFont="1" applyFill="1" applyBorder="1" applyAlignment="1">
      <alignment vertical="center"/>
    </xf>
    <xf numFmtId="0" fontId="65" fillId="8" borderId="6" xfId="0" applyFont="1" applyFill="1" applyBorder="1" applyAlignment="1">
      <alignment horizontal="center" vertical="center"/>
    </xf>
    <xf numFmtId="0" fontId="65" fillId="8" borderId="28" xfId="0" applyFont="1" applyFill="1" applyBorder="1" applyAlignment="1">
      <alignment horizontal="center"/>
    </xf>
    <xf numFmtId="0" fontId="65" fillId="8" borderId="27" xfId="0" applyFont="1" applyFill="1" applyBorder="1" applyAlignment="1">
      <alignment horizontal="center"/>
    </xf>
    <xf numFmtId="0" fontId="65" fillId="8" borderId="33" xfId="0" applyFont="1" applyFill="1" applyBorder="1" applyAlignment="1">
      <alignment horizontal="center" vertical="center"/>
    </xf>
    <xf numFmtId="0" fontId="69" fillId="2" borderId="0" xfId="0" applyFont="1" applyFill="1" applyBorder="1"/>
    <xf numFmtId="0" fontId="11" fillId="8" borderId="0" xfId="0" applyFont="1" applyFill="1" applyBorder="1" applyAlignment="1">
      <alignment horizontal="center"/>
    </xf>
    <xf numFmtId="0" fontId="3" fillId="5" borderId="0" xfId="0" applyFont="1" applyFill="1" applyBorder="1" applyAlignment="1">
      <alignment vertical="top"/>
    </xf>
    <xf numFmtId="0" fontId="3" fillId="5" borderId="0" xfId="0" applyFont="1" applyFill="1" applyBorder="1" applyAlignment="1">
      <alignment horizontal="center" vertical="top"/>
    </xf>
    <xf numFmtId="0" fontId="0" fillId="8" borderId="87" xfId="0" applyFill="1" applyBorder="1"/>
    <xf numFmtId="0" fontId="8" fillId="8" borderId="87" xfId="0" applyFont="1" applyFill="1" applyBorder="1"/>
    <xf numFmtId="0" fontId="11" fillId="8" borderId="87" xfId="0" applyFont="1" applyFill="1" applyBorder="1"/>
    <xf numFmtId="0" fontId="50" fillId="8" borderId="87" xfId="0" applyFont="1" applyFill="1" applyBorder="1"/>
    <xf numFmtId="0" fontId="46" fillId="8" borderId="87" xfId="0" applyFont="1" applyFill="1" applyBorder="1"/>
    <xf numFmtId="167" fontId="71" fillId="21" borderId="12" xfId="0" applyNumberFormat="1" applyFont="1" applyFill="1" applyBorder="1"/>
    <xf numFmtId="0" fontId="71" fillId="21" borderId="12" xfId="0" applyFont="1" applyFill="1" applyBorder="1"/>
    <xf numFmtId="0" fontId="72" fillId="21" borderId="23" xfId="0" applyFont="1" applyFill="1" applyBorder="1"/>
    <xf numFmtId="0" fontId="9" fillId="21" borderId="23" xfId="0" applyFont="1" applyFill="1" applyBorder="1" applyAlignment="1">
      <alignment vertical="center"/>
    </xf>
    <xf numFmtId="167" fontId="8" fillId="21" borderId="12" xfId="0" applyNumberFormat="1" applyFont="1" applyFill="1" applyBorder="1"/>
    <xf numFmtId="0" fontId="50" fillId="21" borderId="86" xfId="0" applyFont="1" applyFill="1" applyBorder="1"/>
    <xf numFmtId="0" fontId="26" fillId="21" borderId="12" xfId="0" applyFont="1" applyFill="1" applyBorder="1" applyAlignment="1">
      <alignment vertical="center"/>
    </xf>
    <xf numFmtId="1" fontId="73" fillId="21" borderId="12" xfId="0" applyNumberFormat="1" applyFont="1" applyFill="1" applyBorder="1" applyAlignment="1">
      <alignment horizontal="center"/>
    </xf>
    <xf numFmtId="1" fontId="71" fillId="21" borderId="12" xfId="0" applyNumberFormat="1" applyFont="1" applyFill="1" applyBorder="1" applyAlignment="1">
      <alignment horizontal="center"/>
    </xf>
    <xf numFmtId="164" fontId="8" fillId="21" borderId="13" xfId="2" applyNumberFormat="1" applyFont="1" applyFill="1" applyBorder="1" applyAlignment="1">
      <alignment horizontal="center"/>
    </xf>
    <xf numFmtId="0" fontId="12" fillId="21" borderId="22" xfId="0" applyFont="1" applyFill="1" applyBorder="1"/>
    <xf numFmtId="0" fontId="3" fillId="21" borderId="12" xfId="0" applyFont="1" applyFill="1" applyBorder="1" applyAlignment="1">
      <alignment horizontal="center"/>
    </xf>
    <xf numFmtId="0" fontId="3" fillId="21" borderId="14" xfId="0" applyFont="1" applyFill="1" applyBorder="1" applyAlignment="1">
      <alignment horizontal="center"/>
    </xf>
    <xf numFmtId="0" fontId="9" fillId="5" borderId="21" xfId="0" applyFont="1" applyFill="1" applyBorder="1" applyAlignment="1">
      <alignment vertical="center"/>
    </xf>
    <xf numFmtId="164" fontId="8" fillId="5" borderId="10" xfId="0" applyNumberFormat="1" applyFont="1" applyFill="1" applyBorder="1" applyAlignment="1">
      <alignment horizontal="center"/>
    </xf>
    <xf numFmtId="164" fontId="8" fillId="5" borderId="11" xfId="0" applyNumberFormat="1" applyFont="1" applyFill="1" applyBorder="1" applyAlignment="1">
      <alignment horizontal="center"/>
    </xf>
    <xf numFmtId="164" fontId="8" fillId="5" borderId="12" xfId="0" applyNumberFormat="1" applyFont="1" applyFill="1" applyBorder="1" applyAlignment="1">
      <alignment horizontal="center"/>
    </xf>
    <xf numFmtId="164" fontId="8" fillId="5" borderId="13" xfId="0" applyNumberFormat="1" applyFont="1" applyFill="1" applyBorder="1" applyAlignment="1">
      <alignment horizontal="center"/>
    </xf>
    <xf numFmtId="1" fontId="71" fillId="5" borderId="12" xfId="0" applyNumberFormat="1" applyFont="1" applyFill="1" applyBorder="1" applyAlignment="1">
      <alignment horizontal="center"/>
    </xf>
    <xf numFmtId="0" fontId="65" fillId="8" borderId="3" xfId="0" applyFont="1" applyFill="1" applyBorder="1" applyAlignment="1">
      <alignment horizontal="center" vertical="center"/>
    </xf>
    <xf numFmtId="0" fontId="52" fillId="8" borderId="58" xfId="0" applyFont="1" applyFill="1" applyBorder="1" applyAlignment="1">
      <alignment horizontal="center" vertical="center"/>
    </xf>
    <xf numFmtId="0" fontId="25" fillId="10" borderId="17" xfId="0" applyFont="1" applyFill="1" applyBorder="1" applyAlignment="1">
      <alignment horizontal="right" vertical="center"/>
    </xf>
    <xf numFmtId="0" fontId="25" fillId="10" borderId="74" xfId="0" applyFont="1" applyFill="1" applyBorder="1" applyAlignment="1">
      <alignment horizontal="right" vertical="center"/>
    </xf>
    <xf numFmtId="0" fontId="82" fillId="5" borderId="69" xfId="0" applyFont="1" applyFill="1" applyBorder="1" applyAlignment="1">
      <alignment vertical="center"/>
    </xf>
    <xf numFmtId="0" fontId="83" fillId="5" borderId="71" xfId="0" applyFont="1" applyFill="1" applyBorder="1" applyAlignment="1">
      <alignment vertical="center"/>
    </xf>
    <xf numFmtId="0" fontId="82" fillId="5" borderId="71" xfId="0" applyFont="1" applyFill="1" applyBorder="1" applyAlignment="1">
      <alignment vertical="center"/>
    </xf>
    <xf numFmtId="164" fontId="84" fillId="2" borderId="14" xfId="0" applyNumberFormat="1" applyFont="1" applyFill="1" applyBorder="1" applyAlignment="1">
      <alignment horizontal="center"/>
    </xf>
    <xf numFmtId="0" fontId="65" fillId="5" borderId="5" xfId="0" applyFont="1" applyFill="1" applyBorder="1" applyAlignment="1">
      <alignment vertical="center"/>
    </xf>
    <xf numFmtId="0" fontId="65" fillId="5" borderId="0" xfId="0" applyFont="1" applyFill="1" applyBorder="1" applyAlignment="1">
      <alignment vertical="center"/>
    </xf>
    <xf numFmtId="0" fontId="85" fillId="5" borderId="0" xfId="0" applyFont="1" applyFill="1" applyBorder="1" applyAlignment="1">
      <alignment vertical="center"/>
    </xf>
    <xf numFmtId="0" fontId="0" fillId="22" borderId="0" xfId="0" applyFill="1" applyBorder="1"/>
    <xf numFmtId="0" fontId="71" fillId="0" borderId="16" xfId="0" applyFont="1" applyBorder="1"/>
    <xf numFmtId="0" fontId="31" fillId="8" borderId="9" xfId="0" applyFont="1" applyFill="1" applyBorder="1" applyAlignment="1">
      <alignment vertical="center"/>
    </xf>
    <xf numFmtId="0" fontId="76" fillId="8" borderId="4" xfId="0" applyFont="1" applyFill="1" applyBorder="1" applyAlignment="1">
      <alignment horizontal="left" vertical="center"/>
    </xf>
    <xf numFmtId="0" fontId="18" fillId="8" borderId="5" xfId="0" applyFont="1" applyFill="1" applyBorder="1"/>
    <xf numFmtId="0" fontId="77" fillId="8" borderId="5" xfId="0" applyFont="1" applyFill="1" applyBorder="1" applyAlignment="1">
      <alignment horizontal="left" vertical="center"/>
    </xf>
    <xf numFmtId="0" fontId="19" fillId="8" borderId="5" xfId="0" applyFont="1" applyFill="1" applyBorder="1"/>
    <xf numFmtId="0" fontId="20" fillId="8" borderId="6" xfId="0" applyFont="1" applyFill="1" applyBorder="1"/>
    <xf numFmtId="0" fontId="0" fillId="2" borderId="6" xfId="0" applyFill="1" applyBorder="1"/>
    <xf numFmtId="0" fontId="29" fillId="0" borderId="11" xfId="0" applyFont="1" applyBorder="1"/>
    <xf numFmtId="0" fontId="29" fillId="0" borderId="13" xfId="0" applyFont="1" applyBorder="1"/>
    <xf numFmtId="0" fontId="29" fillId="0" borderId="96" xfId="0" applyFont="1" applyBorder="1"/>
    <xf numFmtId="0" fontId="3" fillId="5" borderId="7" xfId="0" applyFont="1" applyFill="1" applyBorder="1" applyAlignment="1">
      <alignment vertical="center"/>
    </xf>
    <xf numFmtId="0" fontId="3" fillId="5" borderId="89" xfId="0" applyFont="1" applyFill="1" applyBorder="1" applyAlignment="1">
      <alignment vertical="center"/>
    </xf>
    <xf numFmtId="0" fontId="3" fillId="5" borderId="7" xfId="0" applyFont="1" applyFill="1" applyBorder="1"/>
    <xf numFmtId="0" fontId="3" fillId="5" borderId="89" xfId="0" applyFont="1" applyFill="1" applyBorder="1" applyAlignment="1">
      <alignment vertical="center" wrapText="1"/>
    </xf>
    <xf numFmtId="0" fontId="3" fillId="5" borderId="8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3" fillId="5" borderId="90" xfId="0" applyFont="1" applyFill="1" applyBorder="1" applyAlignment="1">
      <alignment vertical="center" wrapText="1"/>
    </xf>
    <xf numFmtId="0" fontId="50" fillId="2" borderId="102" xfId="0" applyFont="1" applyFill="1" applyBorder="1"/>
    <xf numFmtId="0" fontId="46" fillId="8" borderId="103" xfId="0" applyFont="1" applyFill="1" applyBorder="1"/>
    <xf numFmtId="0" fontId="28" fillId="8" borderId="4" xfId="0" applyFont="1" applyFill="1" applyBorder="1" applyAlignment="1">
      <alignment vertical="center"/>
    </xf>
    <xf numFmtId="0" fontId="2" fillId="5" borderId="89" xfId="0" applyFont="1" applyFill="1" applyBorder="1" applyAlignment="1">
      <alignment vertical="center"/>
    </xf>
    <xf numFmtId="0" fontId="11" fillId="5" borderId="89" xfId="0" applyFont="1" applyFill="1" applyBorder="1" applyAlignment="1">
      <alignment vertical="center"/>
    </xf>
    <xf numFmtId="0" fontId="11" fillId="5" borderId="89" xfId="0" applyFont="1" applyFill="1" applyBorder="1" applyAlignment="1"/>
    <xf numFmtId="0" fontId="2" fillId="5" borderId="89" xfId="0" applyFont="1" applyFill="1" applyBorder="1" applyAlignment="1"/>
    <xf numFmtId="0" fontId="3" fillId="5" borderId="7" xfId="0" applyFont="1" applyFill="1" applyBorder="1" applyAlignment="1">
      <alignment vertical="top"/>
    </xf>
    <xf numFmtId="0" fontId="3" fillId="5" borderId="89" xfId="0" applyFont="1" applyFill="1" applyBorder="1" applyAlignment="1">
      <alignment horizontal="center" vertical="top"/>
    </xf>
    <xf numFmtId="0" fontId="69" fillId="5" borderId="8" xfId="0" applyFont="1" applyFill="1" applyBorder="1"/>
    <xf numFmtId="0" fontId="69" fillId="5" borderId="9" xfId="0" applyFont="1" applyFill="1" applyBorder="1"/>
    <xf numFmtId="0" fontId="69" fillId="5" borderId="90" xfId="0" applyFont="1" applyFill="1" applyBorder="1"/>
    <xf numFmtId="0" fontId="11" fillId="8" borderId="103" xfId="0" applyFont="1" applyFill="1" applyBorder="1"/>
    <xf numFmtId="0" fontId="2" fillId="5" borderId="111" xfId="0" applyFont="1" applyFill="1" applyBorder="1" applyAlignment="1"/>
    <xf numFmtId="0" fontId="49" fillId="5" borderId="89" xfId="0" applyFont="1" applyFill="1" applyBorder="1" applyAlignment="1">
      <alignment vertical="center"/>
    </xf>
    <xf numFmtId="0" fontId="3" fillId="5" borderId="89" xfId="0" applyFont="1" applyFill="1" applyBorder="1" applyAlignment="1">
      <alignment vertical="top"/>
    </xf>
    <xf numFmtId="0" fontId="11" fillId="5" borderId="9" xfId="0" applyFont="1" applyFill="1" applyBorder="1" applyAlignment="1">
      <alignment horizontal="center"/>
    </xf>
    <xf numFmtId="0" fontId="11" fillId="5" borderId="90" xfId="0" applyFont="1" applyFill="1" applyBorder="1" applyAlignment="1">
      <alignment horizontal="center"/>
    </xf>
    <xf numFmtId="0" fontId="2" fillId="5" borderId="90" xfId="0" applyFont="1" applyFill="1" applyBorder="1" applyAlignment="1">
      <alignment vertical="center"/>
    </xf>
    <xf numFmtId="0" fontId="2" fillId="5" borderId="6" xfId="0" applyFont="1" applyFill="1" applyBorder="1" applyAlignment="1">
      <alignment vertical="center"/>
    </xf>
    <xf numFmtId="0" fontId="9" fillId="5" borderId="26" xfId="0" applyFont="1" applyFill="1" applyBorder="1" applyAlignment="1">
      <alignment vertical="center"/>
    </xf>
    <xf numFmtId="0" fontId="49" fillId="5" borderId="8" xfId="0" applyFont="1" applyFill="1" applyBorder="1" applyAlignment="1">
      <alignment vertical="center"/>
    </xf>
    <xf numFmtId="0" fontId="14" fillId="5" borderId="9" xfId="0" applyFont="1" applyFill="1" applyBorder="1" applyAlignment="1">
      <alignment vertical="center"/>
    </xf>
    <xf numFmtId="0" fontId="14" fillId="5" borderId="90" xfId="0" applyFont="1" applyFill="1" applyBorder="1" applyAlignment="1">
      <alignment vertical="center"/>
    </xf>
    <xf numFmtId="0" fontId="11" fillId="8" borderId="89" xfId="0" applyFont="1" applyFill="1" applyBorder="1" applyAlignment="1">
      <alignment horizontal="center"/>
    </xf>
    <xf numFmtId="0" fontId="33" fillId="5" borderId="89" xfId="0" applyFont="1" applyFill="1" applyBorder="1"/>
    <xf numFmtId="0" fontId="40" fillId="5" borderId="89" xfId="0" applyFont="1" applyFill="1" applyBorder="1" applyAlignment="1">
      <alignment horizontal="left"/>
    </xf>
    <xf numFmtId="0" fontId="25" fillId="10" borderId="106" xfId="0" applyFont="1" applyFill="1" applyBorder="1" applyAlignment="1">
      <alignment vertical="center"/>
    </xf>
    <xf numFmtId="0" fontId="3" fillId="5" borderId="8" xfId="0" applyFont="1" applyFill="1" applyBorder="1" applyAlignment="1">
      <alignment vertical="top"/>
    </xf>
    <xf numFmtId="0" fontId="3" fillId="5" borderId="9" xfId="0" applyFont="1" applyFill="1" applyBorder="1" applyAlignment="1">
      <alignment vertical="top"/>
    </xf>
    <xf numFmtId="0" fontId="3" fillId="5" borderId="90" xfId="0" applyFont="1" applyFill="1" applyBorder="1" applyAlignment="1">
      <alignment vertical="top"/>
    </xf>
    <xf numFmtId="0" fontId="31" fillId="8" borderId="8" xfId="0" applyFont="1" applyFill="1" applyBorder="1" applyAlignment="1">
      <alignment vertical="center"/>
    </xf>
    <xf numFmtId="0" fontId="31" fillId="8" borderId="90" xfId="0" applyFont="1" applyFill="1" applyBorder="1" applyAlignment="1">
      <alignment vertical="center"/>
    </xf>
    <xf numFmtId="0" fontId="65" fillId="8" borderId="28" xfId="0" applyFont="1" applyFill="1" applyBorder="1" applyAlignment="1">
      <alignment vertical="center"/>
    </xf>
    <xf numFmtId="0" fontId="65" fillId="5" borderId="6" xfId="0" applyFont="1" applyFill="1" applyBorder="1" applyAlignment="1">
      <alignment vertical="center"/>
    </xf>
    <xf numFmtId="0" fontId="65" fillId="5" borderId="89" xfId="0" applyFont="1" applyFill="1" applyBorder="1" applyAlignment="1">
      <alignment vertical="center"/>
    </xf>
    <xf numFmtId="0" fontId="25" fillId="10" borderId="95" xfId="0" applyFont="1" applyFill="1" applyBorder="1" applyAlignment="1">
      <alignment horizontal="right" vertical="center"/>
    </xf>
    <xf numFmtId="1" fontId="71" fillId="5" borderId="34" xfId="0" applyNumberFormat="1" applyFont="1" applyFill="1" applyBorder="1" applyAlignment="1">
      <alignment horizontal="center"/>
    </xf>
    <xf numFmtId="0" fontId="65" fillId="5" borderId="9" xfId="0" applyFont="1" applyFill="1" applyBorder="1" applyAlignment="1">
      <alignment vertical="center"/>
    </xf>
    <xf numFmtId="0" fontId="65" fillId="5" borderId="90" xfId="0" applyFont="1" applyFill="1" applyBorder="1" applyAlignment="1">
      <alignment vertical="center"/>
    </xf>
    <xf numFmtId="0" fontId="11" fillId="12" borderId="89" xfId="0" applyFont="1" applyFill="1" applyBorder="1"/>
    <xf numFmtId="0" fontId="11" fillId="2" borderId="24" xfId="0" applyFont="1" applyFill="1" applyBorder="1"/>
    <xf numFmtId="0" fontId="49" fillId="12" borderId="9" xfId="0" applyFont="1" applyFill="1" applyBorder="1"/>
    <xf numFmtId="0" fontId="11" fillId="12" borderId="9" xfId="0" applyFont="1" applyFill="1" applyBorder="1"/>
    <xf numFmtId="0" fontId="11" fillId="12" borderId="90" xfId="0" applyFont="1" applyFill="1" applyBorder="1"/>
    <xf numFmtId="0" fontId="25" fillId="10" borderId="112" xfId="0" applyFont="1" applyFill="1" applyBorder="1" applyAlignment="1">
      <alignment vertical="center"/>
    </xf>
    <xf numFmtId="0" fontId="25" fillId="10" borderId="1" xfId="0" applyFont="1" applyFill="1" applyBorder="1" applyAlignment="1">
      <alignment vertical="center"/>
    </xf>
    <xf numFmtId="0" fontId="0" fillId="2" borderId="7" xfId="0" applyFill="1" applyBorder="1"/>
    <xf numFmtId="0" fontId="0" fillId="2" borderId="89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90" xfId="0" applyFill="1" applyBorder="1"/>
    <xf numFmtId="0" fontId="3" fillId="2" borderId="93" xfId="0" applyFont="1" applyFill="1" applyBorder="1" applyAlignment="1">
      <alignment vertical="top" wrapText="1"/>
    </xf>
    <xf numFmtId="0" fontId="3" fillId="2" borderId="89" xfId="0" applyFont="1" applyFill="1" applyBorder="1" applyAlignment="1">
      <alignment vertical="top" wrapText="1"/>
    </xf>
    <xf numFmtId="0" fontId="91" fillId="2" borderId="7" xfId="0" applyFont="1" applyFill="1" applyBorder="1" applyAlignment="1"/>
    <xf numFmtId="0" fontId="91" fillId="2" borderId="0" xfId="0" applyFont="1" applyFill="1" applyBorder="1" applyAlignment="1"/>
    <xf numFmtId="0" fontId="91" fillId="2" borderId="0" xfId="3" applyFont="1" applyFill="1" applyBorder="1"/>
    <xf numFmtId="0" fontId="91" fillId="0" borderId="89" xfId="3" applyFont="1" applyBorder="1"/>
    <xf numFmtId="0" fontId="0" fillId="20" borderId="0" xfId="0" quotePrefix="1" applyFill="1" applyBorder="1"/>
    <xf numFmtId="0" fontId="86" fillId="22" borderId="0" xfId="0" quotePrefix="1" applyFont="1" applyFill="1" applyBorder="1"/>
    <xf numFmtId="0" fontId="0" fillId="20" borderId="61" xfId="0" quotePrefix="1" applyFill="1" applyBorder="1"/>
    <xf numFmtId="0" fontId="0" fillId="22" borderId="61" xfId="0" applyFill="1" applyBorder="1"/>
    <xf numFmtId="0" fontId="81" fillId="19" borderId="0" xfId="0" applyFont="1" applyFill="1" applyBorder="1"/>
    <xf numFmtId="0" fontId="87" fillId="19" borderId="0" xfId="0" applyFont="1" applyFill="1" applyBorder="1"/>
    <xf numFmtId="0" fontId="64" fillId="2" borderId="18" xfId="0" applyFont="1" applyFill="1" applyBorder="1" applyAlignment="1">
      <alignment vertical="center"/>
    </xf>
    <xf numFmtId="0" fontId="64" fillId="2" borderId="0" xfId="0" applyFont="1" applyFill="1" applyBorder="1" applyAlignment="1">
      <alignment vertical="center"/>
    </xf>
    <xf numFmtId="0" fontId="64" fillId="2" borderId="89" xfId="0" applyFont="1" applyFill="1" applyBorder="1" applyAlignment="1">
      <alignment vertical="center"/>
    </xf>
    <xf numFmtId="0" fontId="64" fillId="2" borderId="19" xfId="0" applyFont="1" applyFill="1" applyBorder="1" applyAlignment="1">
      <alignment vertical="center"/>
    </xf>
    <xf numFmtId="0" fontId="64" fillId="2" borderId="20" xfId="0" applyFont="1" applyFill="1" applyBorder="1" applyAlignment="1">
      <alignment vertical="center"/>
    </xf>
    <xf numFmtId="0" fontId="64" fillId="2" borderId="94" xfId="0" applyFont="1" applyFill="1" applyBorder="1" applyAlignment="1">
      <alignment vertical="center"/>
    </xf>
    <xf numFmtId="0" fontId="64" fillId="2" borderId="123" xfId="0" applyFont="1" applyFill="1" applyBorder="1" applyAlignment="1">
      <alignment vertical="center"/>
    </xf>
    <xf numFmtId="0" fontId="64" fillId="2" borderId="124" xfId="0" applyFont="1" applyFill="1" applyBorder="1" applyAlignment="1">
      <alignment vertical="center"/>
    </xf>
    <xf numFmtId="0" fontId="64" fillId="2" borderId="125" xfId="0" applyFont="1" applyFill="1" applyBorder="1" applyAlignment="1">
      <alignment vertical="center"/>
    </xf>
    <xf numFmtId="0" fontId="33" fillId="5" borderId="0" xfId="0" quotePrefix="1" applyFont="1" applyFill="1" applyBorder="1" applyAlignment="1">
      <alignment vertical="center"/>
    </xf>
    <xf numFmtId="0" fontId="94" fillId="5" borderId="0" xfId="0" applyFont="1" applyFill="1" applyBorder="1" applyAlignment="1">
      <alignment vertical="center"/>
    </xf>
    <xf numFmtId="0" fontId="71" fillId="21" borderId="14" xfId="0" applyFont="1" applyFill="1" applyBorder="1"/>
    <xf numFmtId="0" fontId="71" fillId="0" borderId="18" xfId="0" applyFont="1" applyBorder="1"/>
    <xf numFmtId="0" fontId="60" fillId="21" borderId="88" xfId="0" applyFont="1" applyFill="1" applyBorder="1"/>
    <xf numFmtId="0" fontId="60" fillId="21" borderId="58" xfId="0" applyFont="1" applyFill="1" applyBorder="1"/>
    <xf numFmtId="164" fontId="78" fillId="2" borderId="12" xfId="0" applyNumberFormat="1" applyFont="1" applyFill="1" applyBorder="1" applyAlignment="1">
      <alignment horizontal="center"/>
    </xf>
    <xf numFmtId="0" fontId="95" fillId="21" borderId="22" xfId="0" applyFont="1" applyFill="1" applyBorder="1"/>
    <xf numFmtId="0" fontId="72" fillId="0" borderId="130" xfId="0" applyFont="1" applyFill="1" applyBorder="1"/>
    <xf numFmtId="0" fontId="71" fillId="0" borderId="130" xfId="0" applyFont="1" applyBorder="1"/>
    <xf numFmtId="0" fontId="82" fillId="5" borderId="0" xfId="0" applyFont="1" applyFill="1" applyBorder="1" applyAlignment="1">
      <alignment vertical="center"/>
    </xf>
    <xf numFmtId="0" fontId="71" fillId="21" borderId="23" xfId="0" applyFont="1" applyFill="1" applyBorder="1"/>
    <xf numFmtId="0" fontId="71" fillId="21" borderId="16" xfId="0" applyFont="1" applyFill="1" applyBorder="1"/>
    <xf numFmtId="0" fontId="17" fillId="0" borderId="0" xfId="0" applyFont="1" applyFill="1" applyBorder="1" applyAlignment="1">
      <alignment horizontal="left" vertical="top"/>
    </xf>
    <xf numFmtId="0" fontId="29" fillId="0" borderId="0" xfId="0" applyFont="1" applyFill="1" applyAlignment="1"/>
    <xf numFmtId="0" fontId="29" fillId="3" borderId="10" xfId="0" applyFont="1" applyFill="1" applyBorder="1"/>
    <xf numFmtId="0" fontId="29" fillId="3" borderId="12" xfId="0" applyFont="1" applyFill="1" applyBorder="1"/>
    <xf numFmtId="0" fontId="29" fillId="3" borderId="14" xfId="0" applyFont="1" applyFill="1" applyBorder="1"/>
    <xf numFmtId="0" fontId="13" fillId="5" borderId="0" xfId="0" applyFont="1" applyFill="1" applyBorder="1" applyAlignment="1">
      <alignment vertical="center"/>
    </xf>
    <xf numFmtId="0" fontId="49" fillId="5" borderId="0" xfId="0" applyFont="1" applyFill="1" applyBorder="1"/>
    <xf numFmtId="0" fontId="2" fillId="19" borderId="60" xfId="0" applyFont="1" applyFill="1" applyBorder="1"/>
    <xf numFmtId="168" fontId="3" fillId="2" borderId="33" xfId="0" applyNumberFormat="1" applyFont="1" applyFill="1" applyBorder="1" applyAlignment="1">
      <alignment horizontal="center"/>
    </xf>
    <xf numFmtId="0" fontId="2" fillId="2" borderId="0" xfId="0" applyFont="1" applyFill="1" applyBorder="1"/>
    <xf numFmtId="0" fontId="0" fillId="21" borderId="131" xfId="0" applyFill="1" applyBorder="1"/>
    <xf numFmtId="164" fontId="78" fillId="2" borderId="13" xfId="0" applyNumberFormat="1" applyFont="1" applyFill="1" applyBorder="1" applyAlignment="1">
      <alignment horizontal="center"/>
    </xf>
    <xf numFmtId="9" fontId="79" fillId="2" borderId="12" xfId="2" applyFont="1" applyFill="1" applyBorder="1" applyAlignment="1">
      <alignment horizontal="center"/>
    </xf>
    <xf numFmtId="9" fontId="79" fillId="2" borderId="13" xfId="2" applyFont="1" applyFill="1" applyBorder="1" applyAlignment="1">
      <alignment horizontal="center"/>
    </xf>
    <xf numFmtId="9" fontId="79" fillId="2" borderId="34" xfId="2" applyFont="1" applyFill="1" applyBorder="1" applyAlignment="1">
      <alignment horizontal="center"/>
    </xf>
    <xf numFmtId="9" fontId="79" fillId="2" borderId="35" xfId="2" applyFont="1" applyFill="1" applyBorder="1" applyAlignment="1">
      <alignment horizontal="center"/>
    </xf>
    <xf numFmtId="164" fontId="80" fillId="2" borderId="10" xfId="0" applyNumberFormat="1" applyFont="1" applyFill="1" applyBorder="1" applyAlignment="1">
      <alignment horizontal="center"/>
    </xf>
    <xf numFmtId="164" fontId="80" fillId="2" borderId="11" xfId="0" applyNumberFormat="1" applyFont="1" applyFill="1" applyBorder="1" applyAlignment="1">
      <alignment horizontal="center"/>
    </xf>
    <xf numFmtId="164" fontId="80" fillId="2" borderId="12" xfId="0" applyNumberFormat="1" applyFont="1" applyFill="1" applyBorder="1" applyAlignment="1">
      <alignment horizontal="center"/>
    </xf>
    <xf numFmtId="164" fontId="80" fillId="2" borderId="13" xfId="0" applyNumberFormat="1" applyFont="1" applyFill="1" applyBorder="1" applyAlignment="1">
      <alignment horizontal="center"/>
    </xf>
    <xf numFmtId="9" fontId="80" fillId="2" borderId="12" xfId="2" applyFont="1" applyFill="1" applyBorder="1" applyAlignment="1">
      <alignment horizontal="center"/>
    </xf>
    <xf numFmtId="9" fontId="80" fillId="2" borderId="13" xfId="2" applyFont="1" applyFill="1" applyBorder="1" applyAlignment="1">
      <alignment horizontal="center"/>
    </xf>
    <xf numFmtId="164" fontId="80" fillId="2" borderId="34" xfId="0" applyNumberFormat="1" applyFont="1" applyFill="1" applyBorder="1" applyAlignment="1">
      <alignment horizontal="center"/>
    </xf>
    <xf numFmtId="164" fontId="80" fillId="2" borderId="35" xfId="0" applyNumberFormat="1" applyFont="1" applyFill="1" applyBorder="1" applyAlignment="1">
      <alignment horizontal="center"/>
    </xf>
    <xf numFmtId="164" fontId="80" fillId="2" borderId="12" xfId="2" applyNumberFormat="1" applyFont="1" applyFill="1" applyBorder="1" applyAlignment="1">
      <alignment horizontal="center"/>
    </xf>
    <xf numFmtId="164" fontId="80" fillId="2" borderId="13" xfId="2" applyNumberFormat="1" applyFont="1" applyFill="1" applyBorder="1" applyAlignment="1">
      <alignment horizontal="center"/>
    </xf>
    <xf numFmtId="164" fontId="78" fillId="2" borderId="10" xfId="0" applyNumberFormat="1" applyFont="1" applyFill="1" applyBorder="1" applyAlignment="1">
      <alignment horizontal="center"/>
    </xf>
    <xf numFmtId="164" fontId="78" fillId="2" borderId="11" xfId="0" applyNumberFormat="1" applyFont="1" applyFill="1" applyBorder="1" applyAlignment="1">
      <alignment horizontal="center"/>
    </xf>
    <xf numFmtId="164" fontId="78" fillId="2" borderId="12" xfId="0" applyNumberFormat="1" applyFont="1" applyFill="1" applyBorder="1" applyAlignment="1">
      <alignment horizontal="center" vertical="center"/>
    </xf>
    <xf numFmtId="164" fontId="78" fillId="2" borderId="13" xfId="0" applyNumberFormat="1" applyFont="1" applyFill="1" applyBorder="1" applyAlignment="1">
      <alignment horizontal="center" vertical="center"/>
    </xf>
    <xf numFmtId="9" fontId="78" fillId="2" borderId="12" xfId="2" applyFont="1" applyFill="1" applyBorder="1" applyAlignment="1">
      <alignment horizontal="center" vertical="center"/>
    </xf>
    <xf numFmtId="9" fontId="78" fillId="2" borderId="13" xfId="2" applyFont="1" applyFill="1" applyBorder="1" applyAlignment="1">
      <alignment horizontal="center" vertical="center"/>
    </xf>
    <xf numFmtId="164" fontId="78" fillId="2" borderId="34" xfId="0" applyNumberFormat="1" applyFont="1" applyFill="1" applyBorder="1" applyAlignment="1">
      <alignment horizontal="center" vertical="center"/>
    </xf>
    <xf numFmtId="164" fontId="78" fillId="2" borderId="35" xfId="0" applyNumberFormat="1" applyFont="1" applyFill="1" applyBorder="1" applyAlignment="1">
      <alignment horizontal="center" vertical="center"/>
    </xf>
    <xf numFmtId="0" fontId="68" fillId="19" borderId="65" xfId="0" applyFont="1" applyFill="1" applyBorder="1" applyAlignment="1">
      <alignment horizontal="center"/>
    </xf>
    <xf numFmtId="0" fontId="68" fillId="19" borderId="66" xfId="0" applyFont="1" applyFill="1" applyBorder="1" applyAlignment="1">
      <alignment horizontal="center"/>
    </xf>
    <xf numFmtId="0" fontId="68" fillId="19" borderId="67" xfId="0" applyFont="1" applyFill="1" applyBorder="1" applyAlignment="1">
      <alignment horizontal="center"/>
    </xf>
    <xf numFmtId="0" fontId="53" fillId="24" borderId="117" xfId="0" applyFont="1" applyFill="1" applyBorder="1" applyAlignment="1">
      <alignment horizontal="center" vertical="center" wrapText="1"/>
    </xf>
    <xf numFmtId="0" fontId="53" fillId="24" borderId="118" xfId="0" applyFont="1" applyFill="1" applyBorder="1" applyAlignment="1">
      <alignment horizontal="center" vertical="center" wrapText="1"/>
    </xf>
    <xf numFmtId="0" fontId="53" fillId="24" borderId="60" xfId="0" applyFont="1" applyFill="1" applyBorder="1" applyAlignment="1">
      <alignment horizontal="center" vertical="center" wrapText="1"/>
    </xf>
    <xf numFmtId="0" fontId="53" fillId="24" borderId="119" xfId="0" applyFont="1" applyFill="1" applyBorder="1" applyAlignment="1">
      <alignment horizontal="center" vertical="center" wrapText="1"/>
    </xf>
    <xf numFmtId="0" fontId="53" fillId="24" borderId="120" xfId="0" applyFont="1" applyFill="1" applyBorder="1" applyAlignment="1">
      <alignment horizontal="center" vertical="center" wrapText="1"/>
    </xf>
    <xf numFmtId="0" fontId="53" fillId="24" borderId="121" xfId="0" applyFont="1" applyFill="1" applyBorder="1" applyAlignment="1">
      <alignment horizontal="center" vertical="center" wrapText="1"/>
    </xf>
    <xf numFmtId="0" fontId="53" fillId="24" borderId="116" xfId="0" applyFont="1" applyFill="1" applyBorder="1" applyAlignment="1">
      <alignment horizontal="center" vertical="center" wrapText="1"/>
    </xf>
    <xf numFmtId="0" fontId="53" fillId="24" borderId="115" xfId="0" applyFont="1" applyFill="1" applyBorder="1" applyAlignment="1">
      <alignment horizontal="center" vertical="center" wrapText="1"/>
    </xf>
    <xf numFmtId="0" fontId="93" fillId="2" borderId="122" xfId="0" applyFont="1" applyFill="1" applyBorder="1" applyAlignment="1">
      <alignment horizontal="left"/>
    </xf>
    <xf numFmtId="0" fontId="93" fillId="2" borderId="0" xfId="0" applyFont="1" applyFill="1" applyBorder="1" applyAlignment="1">
      <alignment horizontal="left"/>
    </xf>
    <xf numFmtId="0" fontId="93" fillId="2" borderId="61" xfId="0" applyFont="1" applyFill="1" applyBorder="1" applyAlignment="1">
      <alignment horizontal="left"/>
    </xf>
    <xf numFmtId="0" fontId="0" fillId="11" borderId="122" xfId="0" applyFill="1" applyBorder="1" applyAlignment="1">
      <alignment horizontal="left"/>
    </xf>
    <xf numFmtId="0" fontId="0" fillId="11" borderId="0" xfId="0" applyFill="1" applyBorder="1" applyAlignment="1">
      <alignment horizontal="left"/>
    </xf>
    <xf numFmtId="0" fontId="0" fillId="11" borderId="61" xfId="0" applyFill="1" applyBorder="1" applyAlignment="1">
      <alignment horizontal="left"/>
    </xf>
    <xf numFmtId="0" fontId="0" fillId="5" borderId="122" xfId="0" applyFill="1" applyBorder="1" applyAlignment="1">
      <alignment horizontal="left"/>
    </xf>
    <xf numFmtId="0" fontId="0" fillId="5" borderId="0" xfId="0" applyFill="1" applyBorder="1" applyAlignment="1">
      <alignment horizontal="left"/>
    </xf>
    <xf numFmtId="0" fontId="0" fillId="5" borderId="61" xfId="0" applyFill="1" applyBorder="1" applyAlignment="1">
      <alignment horizontal="left"/>
    </xf>
    <xf numFmtId="0" fontId="0" fillId="23" borderId="122" xfId="0" applyFill="1" applyBorder="1" applyAlignment="1">
      <alignment horizontal="left"/>
    </xf>
    <xf numFmtId="0" fontId="0" fillId="23" borderId="0" xfId="0" applyFill="1" applyBorder="1" applyAlignment="1">
      <alignment horizontal="left"/>
    </xf>
    <xf numFmtId="0" fontId="0" fillId="23" borderId="61" xfId="0" applyFill="1" applyBorder="1" applyAlignment="1">
      <alignment horizontal="left"/>
    </xf>
    <xf numFmtId="0" fontId="63" fillId="2" borderId="127" xfId="0" applyFont="1" applyFill="1" applyBorder="1" applyAlignment="1">
      <alignment horizontal="center" vertical="center"/>
    </xf>
    <xf numFmtId="0" fontId="63" fillId="2" borderId="128" xfId="0" applyFont="1" applyFill="1" applyBorder="1" applyAlignment="1">
      <alignment horizontal="center" vertical="center"/>
    </xf>
    <xf numFmtId="0" fontId="63" fillId="2" borderId="129" xfId="0" applyFont="1" applyFill="1" applyBorder="1" applyAlignment="1">
      <alignment horizontal="center" vertical="center"/>
    </xf>
    <xf numFmtId="0" fontId="60" fillId="2" borderId="23" xfId="0" applyFont="1" applyFill="1" applyBorder="1" applyAlignment="1">
      <alignment horizontal="center"/>
    </xf>
    <xf numFmtId="0" fontId="60" fillId="2" borderId="21" xfId="0" applyFont="1" applyFill="1" applyBorder="1" applyAlignment="1">
      <alignment horizontal="center"/>
    </xf>
    <xf numFmtId="0" fontId="60" fillId="21" borderId="23" xfId="0" applyFont="1" applyFill="1" applyBorder="1" applyAlignment="1">
      <alignment horizontal="center"/>
    </xf>
    <xf numFmtId="0" fontId="60" fillId="21" borderId="21" xfId="0" applyFont="1" applyFill="1" applyBorder="1" applyAlignment="1">
      <alignment horizontal="center"/>
    </xf>
    <xf numFmtId="0" fontId="25" fillId="10" borderId="106" xfId="0" applyFont="1" applyFill="1" applyBorder="1" applyAlignment="1">
      <alignment horizontal="right" vertical="center"/>
    </xf>
    <xf numFmtId="0" fontId="25" fillId="10" borderId="21" xfId="0" applyFont="1" applyFill="1" applyBorder="1" applyAlignment="1">
      <alignment horizontal="right" vertical="center"/>
    </xf>
    <xf numFmtId="0" fontId="25" fillId="10" borderId="22" xfId="0" applyFont="1" applyFill="1" applyBorder="1" applyAlignment="1">
      <alignment horizontal="right" vertical="center"/>
    </xf>
    <xf numFmtId="0" fontId="91" fillId="2" borderId="7" xfId="3" applyFont="1" applyFill="1" applyBorder="1" applyAlignment="1">
      <alignment horizontal="center"/>
    </xf>
    <xf numFmtId="0" fontId="91" fillId="2" borderId="0" xfId="3" applyFont="1" applyFill="1" applyBorder="1" applyAlignment="1">
      <alignment horizontal="center"/>
    </xf>
    <xf numFmtId="0" fontId="91" fillId="2" borderId="89" xfId="3" applyFont="1" applyFill="1" applyBorder="1" applyAlignment="1">
      <alignment horizontal="center"/>
    </xf>
    <xf numFmtId="0" fontId="91" fillId="2" borderId="8" xfId="3" applyFont="1" applyFill="1" applyBorder="1" applyAlignment="1">
      <alignment horizontal="center"/>
    </xf>
    <xf numFmtId="0" fontId="91" fillId="2" borderId="9" xfId="3" applyFont="1" applyFill="1" applyBorder="1" applyAlignment="1">
      <alignment horizontal="center"/>
    </xf>
    <xf numFmtId="0" fontId="91" fillId="2" borderId="90" xfId="3" applyFont="1" applyFill="1" applyBorder="1" applyAlignment="1">
      <alignment horizontal="center"/>
    </xf>
    <xf numFmtId="0" fontId="65" fillId="8" borderId="28" xfId="0" applyFont="1" applyFill="1" applyBorder="1" applyAlignment="1">
      <alignment horizontal="center" vertical="center"/>
    </xf>
    <xf numFmtId="0" fontId="65" fillId="8" borderId="31" xfId="0" applyFont="1" applyFill="1" applyBorder="1" applyAlignment="1">
      <alignment horizontal="center" vertical="center"/>
    </xf>
    <xf numFmtId="0" fontId="65" fillId="8" borderId="29" xfId="0" applyFont="1" applyFill="1" applyBorder="1" applyAlignment="1">
      <alignment horizontal="center" vertical="center"/>
    </xf>
    <xf numFmtId="0" fontId="31" fillId="8" borderId="8" xfId="0" applyFont="1" applyFill="1" applyBorder="1" applyAlignment="1">
      <alignment horizontal="center"/>
    </xf>
    <xf numFmtId="0" fontId="31" fillId="8" borderId="9" xfId="0" applyFont="1" applyFill="1" applyBorder="1" applyAlignment="1">
      <alignment horizontal="center"/>
    </xf>
    <xf numFmtId="0" fontId="31" fillId="8" borderId="90" xfId="0" applyFont="1" applyFill="1" applyBorder="1" applyAlignment="1">
      <alignment horizontal="center"/>
    </xf>
    <xf numFmtId="0" fontId="25" fillId="10" borderId="92" xfId="0" applyFont="1" applyFill="1" applyBorder="1" applyAlignment="1">
      <alignment horizontal="right" vertical="center"/>
    </xf>
    <xf numFmtId="0" fontId="25" fillId="10" borderId="12" xfId="0" applyFont="1" applyFill="1" applyBorder="1" applyAlignment="1">
      <alignment horizontal="right" vertical="center"/>
    </xf>
    <xf numFmtId="0" fontId="31" fillId="8" borderId="8" xfId="0" applyFont="1" applyFill="1" applyBorder="1" applyAlignment="1">
      <alignment horizontal="center" vertical="center"/>
    </xf>
    <xf numFmtId="0" fontId="31" fillId="8" borderId="9" xfId="0" applyFont="1" applyFill="1" applyBorder="1" applyAlignment="1">
      <alignment horizontal="center" vertical="center"/>
    </xf>
    <xf numFmtId="0" fontId="31" fillId="8" borderId="90" xfId="0" applyFont="1" applyFill="1" applyBorder="1" applyAlignment="1">
      <alignment horizontal="center" vertical="center"/>
    </xf>
    <xf numFmtId="0" fontId="34" fillId="10" borderId="106" xfId="0" applyFont="1" applyFill="1" applyBorder="1" applyAlignment="1">
      <alignment horizontal="right" vertical="center"/>
    </xf>
    <xf numFmtId="0" fontId="34" fillId="10" borderId="21" xfId="0" applyFont="1" applyFill="1" applyBorder="1" applyAlignment="1">
      <alignment horizontal="right" vertical="center"/>
    </xf>
    <xf numFmtId="0" fontId="34" fillId="10" borderId="22" xfId="0" applyFont="1" applyFill="1" applyBorder="1" applyAlignment="1">
      <alignment horizontal="right" vertical="center"/>
    </xf>
    <xf numFmtId="0" fontId="34" fillId="10" borderId="112" xfId="0" applyFont="1" applyFill="1" applyBorder="1" applyAlignment="1">
      <alignment horizontal="right" vertical="center"/>
    </xf>
    <xf numFmtId="0" fontId="34" fillId="10" borderId="26" xfId="0" applyFont="1" applyFill="1" applyBorder="1" applyAlignment="1">
      <alignment horizontal="right" vertical="center"/>
    </xf>
    <xf numFmtId="0" fontId="34" fillId="10" borderId="24" xfId="0" applyFont="1" applyFill="1" applyBorder="1" applyAlignment="1">
      <alignment horizontal="right" vertical="center"/>
    </xf>
    <xf numFmtId="0" fontId="30" fillId="8" borderId="112" xfId="0" applyFont="1" applyFill="1" applyBorder="1" applyAlignment="1">
      <alignment horizontal="center"/>
    </xf>
    <xf numFmtId="0" fontId="30" fillId="8" borderId="26" xfId="0" applyFont="1" applyFill="1" applyBorder="1" applyAlignment="1">
      <alignment horizontal="center"/>
    </xf>
    <xf numFmtId="0" fontId="30" fillId="8" borderId="9" xfId="0" applyFont="1" applyFill="1" applyBorder="1" applyAlignment="1">
      <alignment horizontal="center"/>
    </xf>
    <xf numFmtId="0" fontId="30" fillId="8" borderId="90" xfId="0" applyFont="1" applyFill="1" applyBorder="1" applyAlignment="1">
      <alignment horizontal="center"/>
    </xf>
    <xf numFmtId="0" fontId="90" fillId="8" borderId="1" xfId="0" applyFont="1" applyFill="1" applyBorder="1" applyAlignment="1">
      <alignment horizontal="center"/>
    </xf>
    <xf numFmtId="0" fontId="90" fillId="8" borderId="2" xfId="0" applyFont="1" applyFill="1" applyBorder="1" applyAlignment="1">
      <alignment horizontal="center"/>
    </xf>
    <xf numFmtId="0" fontId="90" fillId="8" borderId="3" xfId="0" applyFont="1" applyFill="1" applyBorder="1" applyAlignment="1">
      <alignment horizontal="center"/>
    </xf>
    <xf numFmtId="0" fontId="41" fillId="8" borderId="4" xfId="0" applyFont="1" applyFill="1" applyBorder="1" applyAlignment="1">
      <alignment horizontal="center" vertical="center"/>
    </xf>
    <xf numFmtId="0" fontId="41" fillId="8" borderId="5" xfId="0" applyFont="1" applyFill="1" applyBorder="1" applyAlignment="1">
      <alignment horizontal="center" vertical="center"/>
    </xf>
    <xf numFmtId="0" fontId="41" fillId="8" borderId="6" xfId="0" applyFont="1" applyFill="1" applyBorder="1" applyAlignment="1">
      <alignment horizontal="center" vertical="center"/>
    </xf>
    <xf numFmtId="0" fontId="25" fillId="10" borderId="112" xfId="0" applyFont="1" applyFill="1" applyBorder="1" applyAlignment="1">
      <alignment horizontal="right" vertical="center"/>
    </xf>
    <xf numFmtId="0" fontId="25" fillId="10" borderId="26" xfId="0" applyFont="1" applyFill="1" applyBorder="1" applyAlignment="1">
      <alignment horizontal="right" vertical="center"/>
    </xf>
    <xf numFmtId="0" fontId="25" fillId="10" borderId="24" xfId="0" applyFont="1" applyFill="1" applyBorder="1" applyAlignment="1">
      <alignment horizontal="right" vertical="center"/>
    </xf>
    <xf numFmtId="0" fontId="41" fillId="8" borderId="28" xfId="0" applyFont="1" applyFill="1" applyBorder="1" applyAlignment="1">
      <alignment horizontal="center" vertical="center"/>
    </xf>
    <xf numFmtId="0" fontId="41" fillId="8" borderId="31" xfId="0" applyFont="1" applyFill="1" applyBorder="1" applyAlignment="1">
      <alignment horizontal="center" vertical="center"/>
    </xf>
    <xf numFmtId="0" fontId="41" fillId="8" borderId="29" xfId="0" applyFont="1" applyFill="1" applyBorder="1" applyAlignment="1">
      <alignment horizontal="center" vertical="center"/>
    </xf>
    <xf numFmtId="0" fontId="50" fillId="2" borderId="109" xfId="0" applyFont="1" applyFill="1" applyBorder="1" applyAlignment="1">
      <alignment horizontal="center"/>
    </xf>
    <xf numFmtId="0" fontId="50" fillId="2" borderId="85" xfId="0" applyFont="1" applyFill="1" applyBorder="1" applyAlignment="1">
      <alignment horizontal="center"/>
    </xf>
    <xf numFmtId="0" fontId="25" fillId="10" borderId="95" xfId="0" applyFont="1" applyFill="1" applyBorder="1" applyAlignment="1">
      <alignment horizontal="right" vertical="center"/>
    </xf>
    <xf numFmtId="0" fontId="25" fillId="10" borderId="17" xfId="0" applyFont="1" applyFill="1" applyBorder="1" applyAlignment="1">
      <alignment horizontal="right" vertical="center"/>
    </xf>
    <xf numFmtId="0" fontId="25" fillId="10" borderId="91" xfId="0" applyFont="1" applyFill="1" applyBorder="1" applyAlignment="1">
      <alignment horizontal="right" vertical="center"/>
    </xf>
    <xf numFmtId="0" fontId="25" fillId="10" borderId="20" xfId="0" applyFont="1" applyFill="1" applyBorder="1" applyAlignment="1">
      <alignment horizontal="right" vertical="center"/>
    </xf>
    <xf numFmtId="0" fontId="25" fillId="10" borderId="32" xfId="0" applyFont="1" applyFill="1" applyBorder="1" applyAlignment="1">
      <alignment horizontal="right" vertical="center"/>
    </xf>
    <xf numFmtId="0" fontId="65" fillId="8" borderId="1" xfId="0" applyFont="1" applyFill="1" applyBorder="1" applyAlignment="1">
      <alignment horizontal="center" vertical="center"/>
    </xf>
    <xf numFmtId="0" fontId="65" fillId="8" borderId="3" xfId="0" applyFont="1" applyFill="1" applyBorder="1" applyAlignment="1">
      <alignment horizontal="center" vertical="center"/>
    </xf>
    <xf numFmtId="0" fontId="26" fillId="0" borderId="10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25" fillId="10" borderId="98" xfId="0" applyFont="1" applyFill="1" applyBorder="1" applyAlignment="1">
      <alignment horizontal="right" vertical="center"/>
    </xf>
    <xf numFmtId="0" fontId="25" fillId="10" borderId="14" xfId="0" applyFont="1" applyFill="1" applyBorder="1" applyAlignment="1">
      <alignment horizontal="right" vertical="center"/>
    </xf>
    <xf numFmtId="0" fontId="3" fillId="8" borderId="1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52" fillId="8" borderId="30" xfId="0" applyFont="1" applyFill="1" applyBorder="1" applyAlignment="1">
      <alignment horizontal="center" vertical="center"/>
    </xf>
    <xf numFmtId="0" fontId="52" fillId="8" borderId="31" xfId="0" applyFont="1" applyFill="1" applyBorder="1" applyAlignment="1">
      <alignment horizontal="center" vertical="center"/>
    </xf>
    <xf numFmtId="0" fontId="52" fillId="8" borderId="29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44" fillId="10" borderId="92" xfId="0" applyFont="1" applyFill="1" applyBorder="1" applyAlignment="1">
      <alignment horizontal="left"/>
    </xf>
    <xf numFmtId="0" fontId="44" fillId="10" borderId="12" xfId="0" applyFont="1" applyFill="1" applyBorder="1" applyAlignment="1">
      <alignment horizontal="left"/>
    </xf>
    <xf numFmtId="0" fontId="44" fillId="10" borderId="23" xfId="0" applyFont="1" applyFill="1" applyBorder="1" applyAlignment="1">
      <alignment horizontal="left"/>
    </xf>
    <xf numFmtId="0" fontId="44" fillId="10" borderId="98" xfId="0" applyFont="1" applyFill="1" applyBorder="1" applyAlignment="1">
      <alignment horizontal="left"/>
    </xf>
    <xf numFmtId="0" fontId="44" fillId="10" borderId="14" xfId="0" applyFont="1" applyFill="1" applyBorder="1" applyAlignment="1">
      <alignment horizontal="left"/>
    </xf>
    <xf numFmtId="0" fontId="44" fillId="10" borderId="16" xfId="0" applyFont="1" applyFill="1" applyBorder="1" applyAlignment="1">
      <alignment horizontal="left"/>
    </xf>
    <xf numFmtId="0" fontId="44" fillId="13" borderId="99" xfId="0" applyFont="1" applyFill="1" applyBorder="1" applyAlignment="1">
      <alignment horizontal="center"/>
    </xf>
    <xf numFmtId="0" fontId="44" fillId="13" borderId="15" xfId="0" applyFont="1" applyFill="1" applyBorder="1" applyAlignment="1">
      <alignment horizontal="center"/>
    </xf>
    <xf numFmtId="0" fontId="44" fillId="13" borderId="77" xfId="0" applyFont="1" applyFill="1" applyBorder="1" applyAlignment="1">
      <alignment horizontal="center"/>
    </xf>
    <xf numFmtId="0" fontId="25" fillId="4" borderId="1" xfId="0" applyFont="1" applyFill="1" applyBorder="1" applyAlignment="1">
      <alignment horizontal="center"/>
    </xf>
    <xf numFmtId="0" fontId="25" fillId="4" borderId="2" xfId="0" applyFont="1" applyFill="1" applyBorder="1" applyAlignment="1">
      <alignment horizontal="center"/>
    </xf>
    <xf numFmtId="0" fontId="33" fillId="5" borderId="2" xfId="0" applyFont="1" applyFill="1" applyBorder="1" applyAlignment="1">
      <alignment horizontal="center" vertical="top" wrapText="1"/>
    </xf>
    <xf numFmtId="0" fontId="33" fillId="5" borderId="3" xfId="0" applyFont="1" applyFill="1" applyBorder="1" applyAlignment="1">
      <alignment horizontal="center" vertical="top" wrapText="1"/>
    </xf>
    <xf numFmtId="0" fontId="52" fillId="8" borderId="114" xfId="0" applyFont="1" applyFill="1" applyBorder="1" applyAlignment="1">
      <alignment horizontal="center" vertical="center"/>
    </xf>
    <xf numFmtId="0" fontId="52" fillId="8" borderId="58" xfId="0" applyFont="1" applyFill="1" applyBorder="1" applyAlignment="1">
      <alignment horizontal="center" vertical="center"/>
    </xf>
    <xf numFmtId="0" fontId="44" fillId="10" borderId="97" xfId="0" applyFont="1" applyFill="1" applyBorder="1" applyAlignment="1">
      <alignment horizontal="left"/>
    </xf>
    <xf numFmtId="0" fontId="44" fillId="10" borderId="10" xfId="0" applyFont="1" applyFill="1" applyBorder="1" applyAlignment="1">
      <alignment horizontal="left"/>
    </xf>
    <xf numFmtId="0" fontId="44" fillId="10" borderId="19" xfId="0" applyFont="1" applyFill="1" applyBorder="1" applyAlignment="1">
      <alignment horizontal="left"/>
    </xf>
    <xf numFmtId="0" fontId="31" fillId="8" borderId="104" xfId="0" applyFont="1" applyFill="1" applyBorder="1" applyAlignment="1">
      <alignment horizontal="center" vertical="center"/>
    </xf>
    <xf numFmtId="0" fontId="31" fillId="8" borderId="68" xfId="0" applyFont="1" applyFill="1" applyBorder="1" applyAlignment="1">
      <alignment horizontal="center" vertical="center"/>
    </xf>
    <xf numFmtId="0" fontId="31" fillId="8" borderId="105" xfId="0" applyFont="1" applyFill="1" applyBorder="1" applyAlignment="1">
      <alignment horizontal="center" vertical="center"/>
    </xf>
    <xf numFmtId="0" fontId="30" fillId="8" borderId="104" xfId="0" applyFont="1" applyFill="1" applyBorder="1" applyAlignment="1">
      <alignment horizontal="center"/>
    </xf>
    <xf numFmtId="0" fontId="30" fillId="8" borderId="68" xfId="0" applyFont="1" applyFill="1" applyBorder="1" applyAlignment="1">
      <alignment horizontal="center"/>
    </xf>
    <xf numFmtId="0" fontId="65" fillId="8" borderId="4" xfId="0" applyFont="1" applyFill="1" applyBorder="1" applyAlignment="1">
      <alignment horizontal="center" vertical="center"/>
    </xf>
    <xf numFmtId="0" fontId="65" fillId="8" borderId="5" xfId="0" applyFont="1" applyFill="1" applyBorder="1" applyAlignment="1">
      <alignment horizontal="center" vertical="center"/>
    </xf>
    <xf numFmtId="0" fontId="65" fillId="8" borderId="6" xfId="0" applyFont="1" applyFill="1" applyBorder="1" applyAlignment="1">
      <alignment horizontal="center" vertical="center"/>
    </xf>
    <xf numFmtId="0" fontId="28" fillId="8" borderId="4" xfId="0" applyFont="1" applyFill="1" applyBorder="1" applyAlignment="1">
      <alignment horizontal="center" vertical="center"/>
    </xf>
    <xf numFmtId="0" fontId="28" fillId="8" borderId="5" xfId="0" applyFont="1" applyFill="1" applyBorder="1" applyAlignment="1">
      <alignment horizontal="center" vertical="center"/>
    </xf>
    <xf numFmtId="0" fontId="28" fillId="8" borderId="6" xfId="0" applyFont="1" applyFill="1" applyBorder="1" applyAlignment="1">
      <alignment horizontal="center" vertical="center"/>
    </xf>
    <xf numFmtId="0" fontId="25" fillId="10" borderId="88" xfId="0" applyFont="1" applyFill="1" applyBorder="1" applyAlignment="1">
      <alignment horizontal="right" vertical="center"/>
    </xf>
    <xf numFmtId="0" fontId="30" fillId="8" borderId="107" xfId="0" applyFont="1" applyFill="1" applyBorder="1" applyAlignment="1">
      <alignment horizontal="center" vertical="center"/>
    </xf>
    <xf numFmtId="0" fontId="30" fillId="8" borderId="57" xfId="0" applyFont="1" applyFill="1" applyBorder="1" applyAlignment="1">
      <alignment horizontal="center" vertical="center"/>
    </xf>
    <xf numFmtId="0" fontId="30" fillId="8" borderId="108" xfId="0" applyFont="1" applyFill="1" applyBorder="1" applyAlignment="1">
      <alignment horizontal="center" vertical="center"/>
    </xf>
    <xf numFmtId="0" fontId="3" fillId="9" borderId="126" xfId="0" applyFont="1" applyFill="1" applyBorder="1" applyAlignment="1">
      <alignment horizontal="center" vertical="top"/>
    </xf>
    <xf numFmtId="0" fontId="25" fillId="2" borderId="92" xfId="0" applyFont="1" applyFill="1" applyBorder="1" applyAlignment="1">
      <alignment horizontal="right" vertical="center"/>
    </xf>
    <xf numFmtId="0" fontId="25" fillId="2" borderId="12" xfId="0" applyFont="1" applyFill="1" applyBorder="1" applyAlignment="1">
      <alignment horizontal="right" vertical="center"/>
    </xf>
    <xf numFmtId="0" fontId="65" fillId="8" borderId="99" xfId="0" applyFont="1" applyFill="1" applyBorder="1" applyAlignment="1">
      <alignment horizontal="center" vertical="center"/>
    </xf>
    <xf numFmtId="0" fontId="65" fillId="8" borderId="15" xfId="0" applyFont="1" applyFill="1" applyBorder="1" applyAlignment="1">
      <alignment horizontal="center" vertical="center"/>
    </xf>
    <xf numFmtId="0" fontId="65" fillId="8" borderId="100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 wrapText="1"/>
    </xf>
    <xf numFmtId="0" fontId="65" fillId="8" borderId="1" xfId="0" applyFont="1" applyFill="1" applyBorder="1" applyAlignment="1">
      <alignment horizontal="center" vertical="center" wrapText="1"/>
    </xf>
    <xf numFmtId="0" fontId="65" fillId="8" borderId="2" xfId="0" applyFont="1" applyFill="1" applyBorder="1" applyAlignment="1">
      <alignment horizontal="center" vertical="center" wrapText="1"/>
    </xf>
    <xf numFmtId="0" fontId="65" fillId="8" borderId="3" xfId="0" applyFont="1" applyFill="1" applyBorder="1" applyAlignment="1">
      <alignment horizontal="center" vertical="center" wrapText="1"/>
    </xf>
    <xf numFmtId="0" fontId="26" fillId="2" borderId="9" xfId="0" applyFont="1" applyFill="1" applyBorder="1" applyAlignment="1">
      <alignment horizontal="center" vertical="center" wrapText="1"/>
    </xf>
    <xf numFmtId="0" fontId="26" fillId="2" borderId="101" xfId="0" applyFont="1" applyFill="1" applyBorder="1" applyAlignment="1">
      <alignment horizontal="center" vertical="center" wrapText="1"/>
    </xf>
    <xf numFmtId="0" fontId="25" fillId="2" borderId="106" xfId="0" applyFont="1" applyFill="1" applyBorder="1" applyAlignment="1">
      <alignment horizontal="right" vertical="center"/>
    </xf>
    <xf numFmtId="0" fontId="25" fillId="2" borderId="21" xfId="0" applyFont="1" applyFill="1" applyBorder="1" applyAlignment="1">
      <alignment horizontal="right" vertical="center"/>
    </xf>
    <xf numFmtId="0" fontId="25" fillId="2" borderId="22" xfId="0" applyFont="1" applyFill="1" applyBorder="1" applyAlignment="1">
      <alignment horizontal="right" vertical="center"/>
    </xf>
    <xf numFmtId="0" fontId="25" fillId="10" borderId="74" xfId="0" applyFont="1" applyFill="1" applyBorder="1" applyAlignment="1">
      <alignment horizontal="right" vertical="center"/>
    </xf>
    <xf numFmtId="0" fontId="25" fillId="10" borderId="7" xfId="0" applyFont="1" applyFill="1" applyBorder="1" applyAlignment="1">
      <alignment horizontal="right" vertical="center"/>
    </xf>
    <xf numFmtId="0" fontId="25" fillId="10" borderId="0" xfId="0" applyFont="1" applyFill="1" applyBorder="1" applyAlignment="1">
      <alignment horizontal="right" vertical="center"/>
    </xf>
    <xf numFmtId="0" fontId="25" fillId="10" borderId="75" xfId="0" applyFont="1" applyFill="1" applyBorder="1" applyAlignment="1">
      <alignment horizontal="right" vertical="center"/>
    </xf>
    <xf numFmtId="0" fontId="25" fillId="10" borderId="8" xfId="0" applyFont="1" applyFill="1" applyBorder="1" applyAlignment="1">
      <alignment horizontal="right" vertical="center"/>
    </xf>
    <xf numFmtId="0" fontId="25" fillId="10" borderId="9" xfId="0" applyFont="1" applyFill="1" applyBorder="1" applyAlignment="1">
      <alignment horizontal="right" vertical="center"/>
    </xf>
    <xf numFmtId="0" fontId="25" fillId="10" borderId="76" xfId="0" applyFont="1" applyFill="1" applyBorder="1" applyAlignment="1">
      <alignment horizontal="right" vertical="center"/>
    </xf>
    <xf numFmtId="0" fontId="26" fillId="2" borderId="12" xfId="0" applyFont="1" applyFill="1" applyBorder="1" applyAlignment="1">
      <alignment horizontal="center" vertical="center"/>
    </xf>
    <xf numFmtId="0" fontId="26" fillId="2" borderId="13" xfId="0" applyFont="1" applyFill="1" applyBorder="1" applyAlignment="1">
      <alignment horizontal="center" vertical="center"/>
    </xf>
    <xf numFmtId="0" fontId="25" fillId="10" borderId="92" xfId="0" applyFont="1" applyFill="1" applyBorder="1" applyAlignment="1">
      <alignment horizontal="right"/>
    </xf>
    <xf numFmtId="0" fontId="25" fillId="10" borderId="12" xfId="0" applyFont="1" applyFill="1" applyBorder="1" applyAlignment="1">
      <alignment horizontal="right"/>
    </xf>
    <xf numFmtId="0" fontId="21" fillId="5" borderId="4" xfId="0" applyFont="1" applyFill="1" applyBorder="1" applyAlignment="1">
      <alignment horizontal="center" vertical="center" wrapText="1"/>
    </xf>
    <xf numFmtId="0" fontId="21" fillId="5" borderId="5" xfId="0" applyFont="1" applyFill="1" applyBorder="1" applyAlignment="1">
      <alignment horizontal="center" vertical="center" wrapText="1"/>
    </xf>
    <xf numFmtId="0" fontId="21" fillId="5" borderId="7" xfId="0" applyFont="1" applyFill="1" applyBorder="1" applyAlignment="1">
      <alignment horizontal="center" vertical="center" wrapText="1"/>
    </xf>
    <xf numFmtId="0" fontId="21" fillId="5" borderId="0" xfId="0" applyFont="1" applyFill="1" applyBorder="1" applyAlignment="1">
      <alignment horizontal="center" vertical="center" wrapText="1"/>
    </xf>
    <xf numFmtId="0" fontId="21" fillId="5" borderId="8" xfId="0" applyFont="1" applyFill="1" applyBorder="1" applyAlignment="1">
      <alignment horizontal="center" vertical="center" wrapText="1"/>
    </xf>
    <xf numFmtId="0" fontId="21" fillId="5" borderId="9" xfId="0" applyFont="1" applyFill="1" applyBorder="1" applyAlignment="1">
      <alignment horizontal="center" vertical="center" wrapText="1"/>
    </xf>
    <xf numFmtId="0" fontId="63" fillId="2" borderId="0" xfId="0" applyFont="1" applyFill="1" applyBorder="1" applyAlignment="1">
      <alignment horizontal="center" vertical="center" wrapText="1"/>
    </xf>
    <xf numFmtId="0" fontId="63" fillId="2" borderId="89" xfId="0" applyFont="1" applyFill="1" applyBorder="1" applyAlignment="1">
      <alignment horizontal="center" vertical="center" wrapText="1"/>
    </xf>
    <xf numFmtId="0" fontId="63" fillId="2" borderId="9" xfId="0" applyFont="1" applyFill="1" applyBorder="1" applyAlignment="1">
      <alignment horizontal="center" vertical="center" wrapText="1"/>
    </xf>
    <xf numFmtId="0" fontId="63" fillId="2" borderId="90" xfId="0" applyFont="1" applyFill="1" applyBorder="1" applyAlignment="1">
      <alignment horizontal="center" vertical="center" wrapText="1"/>
    </xf>
    <xf numFmtId="0" fontId="24" fillId="5" borderId="4" xfId="0" applyFont="1" applyFill="1" applyBorder="1" applyAlignment="1">
      <alignment horizontal="center" vertical="center" wrapText="1"/>
    </xf>
    <xf numFmtId="0" fontId="24" fillId="5" borderId="5" xfId="0" applyFont="1" applyFill="1" applyBorder="1" applyAlignment="1">
      <alignment horizontal="center" vertical="center" wrapText="1"/>
    </xf>
    <xf numFmtId="0" fontId="24" fillId="5" borderId="7" xfId="0" applyFont="1" applyFill="1" applyBorder="1" applyAlignment="1">
      <alignment horizontal="center" vertical="center" wrapText="1"/>
    </xf>
    <xf numFmtId="0" fontId="24" fillId="5" borderId="0" xfId="0" applyFont="1" applyFill="1" applyBorder="1" applyAlignment="1">
      <alignment horizontal="center" vertical="center" wrapText="1"/>
    </xf>
    <xf numFmtId="0" fontId="24" fillId="5" borderId="8" xfId="0" applyFont="1" applyFill="1" applyBorder="1" applyAlignment="1">
      <alignment horizontal="center" vertical="center" wrapText="1"/>
    </xf>
    <xf numFmtId="0" fontId="24" fillId="5" borderId="9" xfId="0" applyFont="1" applyFill="1" applyBorder="1" applyAlignment="1">
      <alignment horizontal="center" vertical="center" wrapText="1"/>
    </xf>
    <xf numFmtId="0" fontId="23" fillId="9" borderId="23" xfId="0" applyFont="1" applyFill="1" applyBorder="1" applyAlignment="1">
      <alignment horizontal="center" vertical="center"/>
    </xf>
    <xf numFmtId="0" fontId="23" fillId="9" borderId="21" xfId="0" applyFont="1" applyFill="1" applyBorder="1" applyAlignment="1">
      <alignment horizontal="center" vertical="center"/>
    </xf>
    <xf numFmtId="0" fontId="23" fillId="9" borderId="82" xfId="0" applyFont="1" applyFill="1" applyBorder="1" applyAlignment="1">
      <alignment horizontal="center" vertical="center"/>
    </xf>
    <xf numFmtId="0" fontId="25" fillId="10" borderId="91" xfId="0" applyFont="1" applyFill="1" applyBorder="1" applyAlignment="1">
      <alignment horizontal="right"/>
    </xf>
    <xf numFmtId="0" fontId="25" fillId="10" borderId="20" xfId="0" applyFont="1" applyFill="1" applyBorder="1" applyAlignment="1">
      <alignment horizontal="right"/>
    </xf>
    <xf numFmtId="0" fontId="25" fillId="10" borderId="32" xfId="0" applyFont="1" applyFill="1" applyBorder="1" applyAlignment="1">
      <alignment horizontal="right"/>
    </xf>
    <xf numFmtId="0" fontId="17" fillId="0" borderId="10" xfId="0" applyFont="1" applyFill="1" applyBorder="1" applyAlignment="1">
      <alignment horizontal="center"/>
    </xf>
    <xf numFmtId="0" fontId="17" fillId="0" borderId="11" xfId="0" applyFont="1" applyFill="1" applyBorder="1" applyAlignment="1">
      <alignment horizontal="center"/>
    </xf>
    <xf numFmtId="0" fontId="26" fillId="2" borderId="14" xfId="0" applyFont="1" applyFill="1" applyBorder="1" applyAlignment="1">
      <alignment horizontal="center" vertical="center"/>
    </xf>
    <xf numFmtId="0" fontId="26" fillId="2" borderId="96" xfId="0" applyFont="1" applyFill="1" applyBorder="1" applyAlignment="1">
      <alignment horizontal="center" vertical="center"/>
    </xf>
    <xf numFmtId="0" fontId="89" fillId="2" borderId="4" xfId="0" applyFont="1" applyFill="1" applyBorder="1" applyAlignment="1">
      <alignment horizontal="center"/>
    </xf>
    <xf numFmtId="0" fontId="89" fillId="2" borderId="5" xfId="0" applyFont="1" applyFill="1" applyBorder="1" applyAlignment="1">
      <alignment horizontal="center"/>
    </xf>
    <xf numFmtId="0" fontId="89" fillId="2" borderId="6" xfId="0" applyFont="1" applyFill="1" applyBorder="1" applyAlignment="1">
      <alignment horizontal="center"/>
    </xf>
    <xf numFmtId="0" fontId="26" fillId="0" borderId="18" xfId="0" applyFont="1" applyBorder="1" applyAlignment="1">
      <alignment horizontal="center"/>
    </xf>
    <xf numFmtId="0" fontId="26" fillId="0" borderId="75" xfId="0" applyFont="1" applyBorder="1" applyAlignment="1">
      <alignment horizontal="center"/>
    </xf>
    <xf numFmtId="0" fontId="26" fillId="0" borderId="59" xfId="0" applyFont="1" applyBorder="1" applyAlignment="1">
      <alignment horizontal="center"/>
    </xf>
    <xf numFmtId="0" fontId="26" fillId="0" borderId="76" xfId="0" applyFont="1" applyBorder="1" applyAlignment="1">
      <alignment horizontal="center"/>
    </xf>
    <xf numFmtId="0" fontId="25" fillId="10" borderId="97" xfId="0" applyFont="1" applyFill="1" applyBorder="1" applyAlignment="1">
      <alignment horizontal="right"/>
    </xf>
    <xf numFmtId="0" fontId="25" fillId="10" borderId="10" xfId="0" applyFont="1" applyFill="1" applyBorder="1" applyAlignment="1">
      <alignment horizontal="right"/>
    </xf>
    <xf numFmtId="0" fontId="65" fillId="8" borderId="1" xfId="0" applyFont="1" applyFill="1" applyBorder="1" applyAlignment="1">
      <alignment horizontal="center"/>
    </xf>
    <xf numFmtId="0" fontId="65" fillId="8" borderId="2" xfId="0" applyFont="1" applyFill="1" applyBorder="1" applyAlignment="1">
      <alignment horizontal="center"/>
    </xf>
    <xf numFmtId="0" fontId="25" fillId="10" borderId="98" xfId="0" applyFont="1" applyFill="1" applyBorder="1" applyAlignment="1">
      <alignment horizontal="right"/>
    </xf>
    <xf numFmtId="0" fontId="25" fillId="10" borderId="14" xfId="0" applyFont="1" applyFill="1" applyBorder="1" applyAlignment="1">
      <alignment horizontal="right"/>
    </xf>
    <xf numFmtId="0" fontId="26" fillId="0" borderId="14" xfId="0" applyFont="1" applyBorder="1" applyAlignment="1">
      <alignment horizontal="center"/>
    </xf>
    <xf numFmtId="0" fontId="41" fillId="8" borderId="4" xfId="0" applyFont="1" applyFill="1" applyBorder="1" applyAlignment="1">
      <alignment horizontal="center" vertical="center" wrapText="1"/>
    </xf>
    <xf numFmtId="0" fontId="41" fillId="8" borderId="5" xfId="0" applyFont="1" applyFill="1" applyBorder="1" applyAlignment="1">
      <alignment horizontal="center" vertical="center" wrapText="1"/>
    </xf>
    <xf numFmtId="0" fontId="41" fillId="8" borderId="6" xfId="0" applyFont="1" applyFill="1" applyBorder="1" applyAlignment="1">
      <alignment horizontal="center" vertical="center" wrapText="1"/>
    </xf>
    <xf numFmtId="0" fontId="34" fillId="2" borderId="106" xfId="0" applyFont="1" applyFill="1" applyBorder="1" applyAlignment="1">
      <alignment horizontal="right" vertical="center"/>
    </xf>
    <xf numFmtId="0" fontId="34" fillId="2" borderId="21" xfId="0" applyFont="1" applyFill="1" applyBorder="1" applyAlignment="1">
      <alignment horizontal="right" vertical="center"/>
    </xf>
    <xf numFmtId="0" fontId="34" fillId="2" borderId="82" xfId="0" applyFont="1" applyFill="1" applyBorder="1" applyAlignment="1">
      <alignment horizontal="right" vertical="center"/>
    </xf>
    <xf numFmtId="0" fontId="34" fillId="10" borderId="92" xfId="0" applyFont="1" applyFill="1" applyBorder="1" applyAlignment="1">
      <alignment horizontal="right" vertical="center"/>
    </xf>
    <xf numFmtId="0" fontId="34" fillId="10" borderId="12" xfId="0" applyFont="1" applyFill="1" applyBorder="1" applyAlignment="1">
      <alignment horizontal="right" vertical="center"/>
    </xf>
    <xf numFmtId="0" fontId="34" fillId="10" borderId="13" xfId="0" applyFont="1" applyFill="1" applyBorder="1" applyAlignment="1">
      <alignment horizontal="right" vertical="center"/>
    </xf>
    <xf numFmtId="0" fontId="34" fillId="10" borderId="113" xfId="0" applyFont="1" applyFill="1" applyBorder="1" applyAlignment="1">
      <alignment horizontal="right" vertical="center"/>
    </xf>
    <xf numFmtId="0" fontId="34" fillId="10" borderId="34" xfId="0" applyFont="1" applyFill="1" applyBorder="1" applyAlignment="1">
      <alignment horizontal="right" vertical="center"/>
    </xf>
    <xf numFmtId="0" fontId="34" fillId="10" borderId="35" xfId="0" applyFont="1" applyFill="1" applyBorder="1" applyAlignment="1">
      <alignment horizontal="right" vertical="center"/>
    </xf>
    <xf numFmtId="0" fontId="41" fillId="8" borderId="28" xfId="0" applyFont="1" applyFill="1" applyBorder="1" applyAlignment="1">
      <alignment horizontal="center" vertical="center" wrapText="1"/>
    </xf>
    <xf numFmtId="0" fontId="41" fillId="8" borderId="31" xfId="0" applyFont="1" applyFill="1" applyBorder="1" applyAlignment="1">
      <alignment horizontal="center" vertical="center" wrapText="1"/>
    </xf>
    <xf numFmtId="0" fontId="41" fillId="8" borderId="29" xfId="0" applyFont="1" applyFill="1" applyBorder="1" applyAlignment="1">
      <alignment horizontal="center" vertical="center" wrapText="1"/>
    </xf>
    <xf numFmtId="0" fontId="34" fillId="2" borderId="92" xfId="0" applyFont="1" applyFill="1" applyBorder="1" applyAlignment="1">
      <alignment horizontal="right" vertical="center"/>
    </xf>
    <xf numFmtId="0" fontId="34" fillId="2" borderId="12" xfId="0" applyFont="1" applyFill="1" applyBorder="1" applyAlignment="1">
      <alignment horizontal="right" vertical="center"/>
    </xf>
    <xf numFmtId="0" fontId="34" fillId="2" borderId="23" xfId="0" applyFont="1" applyFill="1" applyBorder="1" applyAlignment="1">
      <alignment horizontal="right" vertical="center"/>
    </xf>
    <xf numFmtId="0" fontId="34" fillId="10" borderId="23" xfId="0" applyFont="1" applyFill="1" applyBorder="1" applyAlignment="1">
      <alignment horizontal="right" vertical="center"/>
    </xf>
    <xf numFmtId="0" fontId="34" fillId="10" borderId="25" xfId="0" applyFont="1" applyFill="1" applyBorder="1" applyAlignment="1">
      <alignment horizontal="right" vertical="center"/>
    </xf>
    <xf numFmtId="0" fontId="65" fillId="8" borderId="72" xfId="0" applyFont="1" applyFill="1" applyBorder="1" applyAlignment="1">
      <alignment horizontal="center" vertical="center"/>
    </xf>
    <xf numFmtId="0" fontId="65" fillId="8" borderId="73" xfId="0" applyFont="1" applyFill="1" applyBorder="1" applyAlignment="1">
      <alignment horizontal="center" vertical="center"/>
    </xf>
    <xf numFmtId="0" fontId="65" fillId="8" borderId="110" xfId="0" applyFont="1" applyFill="1" applyBorder="1" applyAlignment="1">
      <alignment horizontal="center" vertical="center"/>
    </xf>
    <xf numFmtId="0" fontId="54" fillId="2" borderId="0" xfId="0" applyFont="1" applyFill="1" applyAlignment="1">
      <alignment horizontal="center" vertical="center"/>
    </xf>
    <xf numFmtId="0" fontId="56" fillId="2" borderId="0" xfId="0" applyFont="1" applyFill="1" applyAlignment="1">
      <alignment horizontal="center"/>
    </xf>
    <xf numFmtId="0" fontId="61" fillId="14" borderId="53" xfId="0" applyFont="1" applyFill="1" applyBorder="1" applyAlignment="1">
      <alignment horizontal="center" vertical="center" wrapText="1"/>
    </xf>
    <xf numFmtId="0" fontId="61" fillId="14" borderId="54" xfId="0" applyFont="1" applyFill="1" applyBorder="1" applyAlignment="1">
      <alignment horizontal="center" vertical="center" wrapText="1"/>
    </xf>
    <xf numFmtId="0" fontId="60" fillId="18" borderId="43" xfId="0" applyFont="1" applyFill="1" applyBorder="1" applyAlignment="1">
      <alignment horizontal="center" vertical="center" wrapText="1"/>
    </xf>
    <xf numFmtId="0" fontId="60" fillId="18" borderId="50" xfId="0" applyFont="1" applyFill="1" applyBorder="1" applyAlignment="1">
      <alignment horizontal="center" vertical="center" wrapText="1"/>
    </xf>
    <xf numFmtId="170" fontId="59" fillId="14" borderId="42" xfId="0" applyNumberFormat="1" applyFont="1" applyFill="1" applyBorder="1" applyAlignment="1">
      <alignment horizontal="center" vertical="center" wrapText="1"/>
    </xf>
    <xf numFmtId="170" fontId="59" fillId="14" borderId="44" xfId="0" applyNumberFormat="1" applyFont="1" applyFill="1" applyBorder="1" applyAlignment="1">
      <alignment horizontal="center" vertical="center" wrapText="1"/>
    </xf>
    <xf numFmtId="170" fontId="59" fillId="14" borderId="55" xfId="0" applyNumberFormat="1" applyFont="1" applyFill="1" applyBorder="1" applyAlignment="1">
      <alignment horizontal="center" vertical="center" wrapText="1"/>
    </xf>
    <xf numFmtId="0" fontId="45" fillId="14" borderId="43" xfId="0" applyFont="1" applyFill="1" applyBorder="1" applyAlignment="1">
      <alignment horizontal="center" vertical="center" wrapText="1"/>
    </xf>
    <xf numFmtId="0" fontId="45" fillId="14" borderId="45" xfId="0" applyFont="1" applyFill="1" applyBorder="1" applyAlignment="1">
      <alignment horizontal="center" vertical="center" wrapText="1"/>
    </xf>
    <xf numFmtId="0" fontId="45" fillId="14" borderId="50" xfId="0" applyFont="1" applyFill="1" applyBorder="1" applyAlignment="1">
      <alignment horizontal="center" vertical="center" wrapText="1"/>
    </xf>
    <xf numFmtId="0" fontId="54" fillId="2" borderId="38" xfId="0" applyFont="1" applyFill="1" applyBorder="1" applyAlignment="1">
      <alignment horizontal="center"/>
    </xf>
    <xf numFmtId="0" fontId="54" fillId="2" borderId="39" xfId="0" applyFont="1" applyFill="1" applyBorder="1" applyAlignment="1">
      <alignment horizontal="center"/>
    </xf>
    <xf numFmtId="0" fontId="54" fillId="2" borderId="40" xfId="0" applyFont="1" applyFill="1" applyBorder="1" applyAlignment="1">
      <alignment horizontal="center"/>
    </xf>
    <xf numFmtId="0" fontId="55" fillId="14" borderId="51" xfId="0" applyFont="1" applyFill="1" applyBorder="1" applyAlignment="1">
      <alignment horizontal="center" vertical="center" wrapText="1"/>
    </xf>
    <xf numFmtId="0" fontId="55" fillId="14" borderId="52" xfId="0" applyFont="1" applyFill="1" applyBorder="1" applyAlignment="1">
      <alignment horizontal="center" vertical="center" wrapText="1"/>
    </xf>
    <xf numFmtId="1" fontId="55" fillId="14" borderId="42" xfId="0" applyNumberFormat="1" applyFont="1" applyFill="1" applyBorder="1" applyAlignment="1">
      <alignment horizontal="center" vertical="center" wrapText="1"/>
    </xf>
    <xf numFmtId="1" fontId="55" fillId="14" borderId="46" xfId="0" applyNumberFormat="1" applyFont="1" applyFill="1" applyBorder="1" applyAlignment="1">
      <alignment horizontal="center" vertical="center" wrapText="1"/>
    </xf>
    <xf numFmtId="0" fontId="96" fillId="2" borderId="0" xfId="0" applyFont="1" applyFill="1"/>
    <xf numFmtId="0" fontId="62" fillId="2" borderId="12" xfId="3" applyFill="1" applyBorder="1" applyAlignment="1">
      <alignment horizontal="center" vertical="center" wrapText="1"/>
    </xf>
    <xf numFmtId="0" fontId="62" fillId="2" borderId="13" xfId="3" applyFill="1" applyBorder="1" applyAlignment="1">
      <alignment horizontal="center" vertical="center" wrapText="1"/>
    </xf>
  </cellXfs>
  <cellStyles count="4">
    <cellStyle name="Lien hypertexte" xfId="3" builtinId="8"/>
    <cellStyle name="Normal" xfId="0" builtinId="0"/>
    <cellStyle name="Normal 5" xfId="1"/>
    <cellStyle name="Pourcentage" xfId="2" builtinId="5"/>
  </cellStyles>
  <dxfs count="249">
    <dxf>
      <font>
        <strike val="0"/>
        <outline val="0"/>
        <shadow val="0"/>
        <u val="none"/>
        <vertAlign val="baseline"/>
        <sz val="11"/>
        <color theme="3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3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3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3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3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3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F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F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Calibri"/>
        <scheme val="none"/>
      </font>
    </dxf>
    <dxf>
      <font>
        <color theme="0"/>
      </font>
      <fill>
        <patternFill patternType="darkDown">
          <fgColor theme="0"/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darkDown">
          <fgColor theme="0"/>
          <bgColor theme="0"/>
        </patternFill>
      </fill>
      <border>
        <left/>
        <right/>
        <top/>
        <bottom/>
      </border>
    </dxf>
    <dxf>
      <font>
        <color theme="8" tint="0.59996337778862885"/>
      </font>
      <fill>
        <patternFill patternType="darkDown">
          <fgColor theme="0"/>
          <bgColor theme="8" tint="0.59996337778862885"/>
        </patternFill>
      </fill>
    </dxf>
    <dxf>
      <font>
        <b/>
        <i val="0"/>
        <color rgb="FFFF0000"/>
      </font>
      <fill>
        <patternFill>
          <bgColor rgb="FFFFCCCC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b/>
        <i val="0"/>
        <color rgb="FFFF0000"/>
      </font>
      <fill>
        <patternFill>
          <bgColor rgb="FFFFCCCC"/>
        </patternFill>
      </fill>
    </dxf>
    <dxf>
      <font>
        <color theme="0"/>
      </font>
      <fill>
        <patternFill patternType="darkDown">
          <fgColor theme="0"/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darkDown">
          <fgColor theme="0"/>
          <bgColor theme="0"/>
        </patternFill>
      </fill>
      <border>
        <left/>
        <right/>
        <top/>
        <bottom/>
      </border>
    </dxf>
    <dxf>
      <font>
        <color theme="8" tint="0.59996337778862885"/>
      </font>
      <fill>
        <patternFill patternType="darkDown">
          <fgColor theme="0"/>
          <bgColor theme="8" tint="0.59996337778862885"/>
        </patternFill>
      </fill>
    </dxf>
    <dxf>
      <font>
        <b/>
        <i val="0"/>
        <color rgb="FFFF0000"/>
      </font>
      <fill>
        <patternFill>
          <bgColor rgb="FFFFCCCC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b/>
        <i val="0"/>
        <color rgb="FFFF0000"/>
      </font>
      <fill>
        <patternFill>
          <bgColor rgb="FFFFCCCC"/>
        </patternFill>
      </fill>
    </dxf>
    <dxf>
      <font>
        <color theme="0"/>
      </font>
      <fill>
        <patternFill patternType="darkDown">
          <fgColor theme="0"/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darkDown">
          <fgColor theme="0"/>
          <bgColor theme="0"/>
        </patternFill>
      </fill>
      <border>
        <left/>
        <right/>
        <top/>
        <bottom/>
      </border>
    </dxf>
    <dxf>
      <fill>
        <patternFill patternType="darkDown">
          <fgColor theme="0"/>
          <bgColor theme="8" tint="0.59996337778862885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darkDown">
          <fgColor theme="0"/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darkDown">
          <fgColor theme="0"/>
          <bgColor theme="0"/>
        </patternFill>
      </fill>
      <border>
        <left/>
        <right/>
        <top/>
        <bottom/>
      </border>
    </dxf>
    <dxf>
      <font>
        <color theme="8" tint="0.59996337778862885"/>
      </font>
      <fill>
        <patternFill patternType="darkDown">
          <fgColor theme="0"/>
          <bgColor theme="8" tint="0.59996337778862885"/>
        </patternFill>
      </fill>
    </dxf>
    <dxf>
      <font>
        <b/>
        <i val="0"/>
        <color rgb="FFFF0000"/>
      </font>
      <fill>
        <patternFill>
          <bgColor rgb="FFFFCCCC"/>
        </patternFill>
      </fill>
    </dxf>
    <dxf>
      <font>
        <color theme="0"/>
      </font>
      <fill>
        <patternFill patternType="darkDown">
          <fgColor theme="0"/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 patternType="darkDown">
          <fgColor theme="0"/>
          <bgColor theme="8" tint="0.59996337778862885"/>
        </patternFill>
      </fill>
      <border>
        <left/>
        <right/>
        <top/>
        <bottom/>
        <vertical/>
        <horizontal/>
      </border>
    </dxf>
    <dxf>
      <fill>
        <patternFill patternType="darkDown">
          <fgColor theme="0"/>
          <bgColor theme="8" tint="0.59996337778862885"/>
        </patternFill>
      </fill>
      <border>
        <left/>
        <right/>
        <top/>
        <bottom/>
        <vertical/>
        <horizontal/>
      </border>
    </dxf>
    <dxf>
      <fill>
        <patternFill patternType="darkDown">
          <fgColor theme="0"/>
          <bgColor theme="8" tint="0.59996337778862885"/>
        </patternFill>
      </fill>
      <border>
        <left/>
        <right/>
        <top/>
        <bottom/>
        <vertical/>
        <horizontal/>
      </border>
    </dxf>
    <dxf>
      <fill>
        <patternFill patternType="darkDown">
          <fgColor theme="0"/>
          <bgColor theme="8" tint="0.59996337778862885"/>
        </patternFill>
      </fill>
      <border>
        <left/>
        <right/>
        <top/>
        <bottom/>
        <vertical/>
        <horizontal/>
      </border>
    </dxf>
    <dxf>
      <fill>
        <patternFill patternType="darkDown">
          <fgColor theme="0"/>
          <bgColor theme="8" tint="0.59996337778862885"/>
        </patternFill>
      </fill>
      <border>
        <left/>
        <right/>
        <top/>
        <bottom/>
        <vertical/>
        <horizontal/>
      </border>
    </dxf>
    <dxf>
      <fill>
        <patternFill patternType="darkDown">
          <fgColor theme="0"/>
          <bgColor theme="8" tint="0.59996337778862885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b/>
        <i val="0"/>
        <color rgb="FFFF0000"/>
      </font>
      <fill>
        <patternFill>
          <bgColor rgb="FFFFCCCC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darkDown">
          <fgColor theme="0"/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darkDown">
          <fgColor theme="0"/>
          <bgColor theme="0"/>
        </patternFill>
      </fill>
      <border>
        <left/>
        <right/>
        <top/>
        <bottom/>
      </border>
    </dxf>
    <dxf>
      <fill>
        <patternFill patternType="darkDown">
          <fgColor theme="0"/>
          <bgColor theme="8" tint="0.59996337778862885"/>
        </patternFill>
      </fill>
      <border>
        <left/>
        <right/>
        <top/>
        <bottom/>
        <vertical/>
        <horizontal/>
      </border>
    </dxf>
    <dxf>
      <fill>
        <patternFill patternType="darkDown">
          <fgColor theme="0"/>
          <bgColor theme="8" tint="0.59996337778862885"/>
        </patternFill>
      </fill>
      <border>
        <left/>
        <right/>
        <top/>
        <bottom/>
        <vertical/>
        <horizontal/>
      </border>
    </dxf>
    <dxf>
      <fill>
        <patternFill patternType="darkDown">
          <fgColor theme="0"/>
          <bgColor theme="8" tint="0.59996337778862885"/>
        </patternFill>
      </fill>
      <border>
        <left/>
        <right/>
        <top/>
        <bottom/>
        <vertical/>
        <horizontal/>
      </border>
    </dxf>
    <dxf>
      <fill>
        <patternFill patternType="darkDown">
          <fgColor theme="0"/>
          <bgColor theme="8" tint="0.59996337778862885"/>
        </patternFill>
      </fill>
      <border>
        <left/>
        <right/>
        <top/>
        <bottom/>
        <vertical/>
        <horizontal/>
      </border>
    </dxf>
    <dxf>
      <fill>
        <patternFill patternType="darkDown">
          <fgColor theme="0"/>
          <bgColor theme="8" tint="0.59996337778862885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darkDown">
          <fgColor theme="0"/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darkDown">
          <fgColor theme="0"/>
          <bgColor theme="0"/>
        </patternFill>
      </fill>
      <border>
        <left/>
        <right/>
        <top/>
        <bottom/>
      </border>
    </dxf>
    <dxf>
      <fill>
        <patternFill patternType="darkDown">
          <fgColor theme="0"/>
          <bgColor theme="8" tint="0.59996337778862885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darkDown">
          <fgColor theme="0"/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darkDown">
          <fgColor theme="0"/>
          <bgColor theme="0"/>
        </patternFill>
      </fill>
      <border>
        <left/>
        <right/>
        <top/>
        <bottom/>
      </border>
    </dxf>
    <dxf>
      <font>
        <color theme="8" tint="0.59996337778862885"/>
      </font>
      <fill>
        <patternFill patternType="darkDown">
          <fgColor theme="0"/>
          <bgColor theme="8" tint="0.59996337778862885"/>
        </patternFill>
      </fill>
    </dxf>
    <dxf>
      <font>
        <b/>
        <i val="0"/>
        <color rgb="FFFF0000"/>
      </font>
      <fill>
        <patternFill>
          <bgColor rgb="FFFFCCCC"/>
        </patternFill>
      </fill>
    </dxf>
    <dxf>
      <font>
        <color theme="0"/>
      </font>
      <fill>
        <patternFill patternType="darkDown">
          <fgColor theme="0"/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 patternType="darkDown">
          <fgColor theme="0"/>
          <bgColor theme="8" tint="0.59996337778862885"/>
        </patternFill>
      </fill>
      <border>
        <left/>
        <right/>
        <top/>
        <bottom/>
        <vertical/>
        <horizontal/>
      </border>
    </dxf>
    <dxf>
      <fill>
        <patternFill patternType="darkDown">
          <fgColor theme="0"/>
          <bgColor theme="8" tint="0.59996337778862885"/>
        </patternFill>
      </fill>
      <border>
        <left/>
        <right/>
        <top/>
        <bottom/>
        <vertical/>
        <horizontal/>
      </border>
    </dxf>
    <dxf>
      <fill>
        <patternFill patternType="darkDown">
          <fgColor theme="0"/>
          <bgColor theme="8" tint="0.59996337778862885"/>
        </patternFill>
      </fill>
      <border>
        <left/>
        <right/>
        <top/>
        <bottom/>
        <vertical/>
        <horizontal/>
      </border>
    </dxf>
    <dxf>
      <fill>
        <patternFill patternType="darkDown">
          <fgColor theme="0"/>
          <bgColor theme="8" tint="0.59996337778862885"/>
        </patternFill>
      </fill>
      <border>
        <left/>
        <right/>
        <top/>
        <bottom/>
        <vertical/>
        <horizontal/>
      </border>
    </dxf>
    <dxf>
      <fill>
        <patternFill patternType="darkDown">
          <fgColor theme="0"/>
          <bgColor theme="8" tint="0.59996337778862885"/>
        </patternFill>
      </fill>
      <border>
        <left/>
        <right/>
        <top/>
        <bottom/>
        <vertical/>
        <horizontal/>
      </border>
    </dxf>
    <dxf>
      <fill>
        <patternFill patternType="darkDown">
          <fgColor theme="0"/>
          <bgColor theme="8" tint="0.59996337778862885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b/>
        <i val="0"/>
        <color rgb="FFFF0000"/>
      </font>
      <fill>
        <patternFill>
          <bgColor rgb="FFFFCCCC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darkDown">
          <fgColor theme="0"/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darkDown">
          <fgColor theme="0"/>
          <bgColor theme="0"/>
        </patternFill>
      </fill>
      <border>
        <left/>
        <right/>
        <top/>
        <bottom/>
      </border>
    </dxf>
    <dxf>
      <fill>
        <patternFill patternType="darkDown">
          <fgColor theme="0"/>
          <bgColor theme="8" tint="0.59996337778862885"/>
        </patternFill>
      </fill>
      <border>
        <left/>
        <right/>
        <top/>
        <bottom/>
        <vertical/>
        <horizontal/>
      </border>
    </dxf>
    <dxf>
      <fill>
        <patternFill patternType="darkDown">
          <fgColor theme="0"/>
          <bgColor theme="8" tint="0.59996337778862885"/>
        </patternFill>
      </fill>
      <border>
        <left/>
        <right/>
        <top/>
        <bottom/>
        <vertical/>
        <horizontal/>
      </border>
    </dxf>
    <dxf>
      <fill>
        <patternFill patternType="darkDown">
          <fgColor theme="0"/>
          <bgColor theme="8" tint="0.59996337778862885"/>
        </patternFill>
      </fill>
      <border>
        <left/>
        <right/>
        <top/>
        <bottom/>
        <vertical/>
        <horizontal/>
      </border>
    </dxf>
    <dxf>
      <fill>
        <patternFill patternType="darkDown">
          <fgColor theme="0"/>
          <bgColor theme="8" tint="0.59996337778862885"/>
        </patternFill>
      </fill>
      <border>
        <left/>
        <right/>
        <top/>
        <bottom/>
        <vertical/>
        <horizontal/>
      </border>
    </dxf>
    <dxf>
      <fill>
        <patternFill patternType="darkDown">
          <fgColor theme="0"/>
          <bgColor theme="8" tint="0.59996337778862885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darkDown">
          <fgColor theme="0"/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darkDown">
          <fgColor theme="0"/>
          <bgColor theme="0"/>
        </patternFill>
      </fill>
      <border>
        <left/>
        <right/>
        <top/>
        <bottom/>
      </border>
    </dxf>
    <dxf>
      <fill>
        <patternFill patternType="darkDown">
          <fgColor theme="0"/>
          <bgColor theme="8" tint="0.59996337778862885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darkDown">
          <fgColor theme="0"/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darkDown">
          <fgColor theme="0"/>
          <bgColor theme="0"/>
        </patternFill>
      </fill>
      <border>
        <left/>
        <right/>
        <top/>
        <bottom/>
      </border>
    </dxf>
    <dxf>
      <font>
        <color theme="8" tint="0.59996337778862885"/>
      </font>
      <fill>
        <patternFill patternType="darkDown">
          <fgColor theme="0"/>
          <bgColor theme="8" tint="0.59996337778862885"/>
        </patternFill>
      </fill>
    </dxf>
    <dxf>
      <font>
        <b/>
        <i val="0"/>
        <color rgb="FFFF0000"/>
      </font>
      <fill>
        <patternFill>
          <bgColor rgb="FFFFCCCC"/>
        </patternFill>
      </fill>
    </dxf>
    <dxf>
      <font>
        <color theme="0"/>
      </font>
      <fill>
        <patternFill patternType="darkDown">
          <fgColor theme="0"/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 patternType="darkDown">
          <fgColor theme="0"/>
          <bgColor theme="8" tint="0.59996337778862885"/>
        </patternFill>
      </fill>
      <border>
        <left/>
        <right/>
        <top/>
        <bottom/>
        <vertical/>
        <horizontal/>
      </border>
    </dxf>
    <dxf>
      <fill>
        <patternFill patternType="darkDown">
          <fgColor theme="0"/>
          <bgColor theme="8" tint="0.59996337778862885"/>
        </patternFill>
      </fill>
      <border>
        <left/>
        <right/>
        <top/>
        <bottom/>
        <vertical/>
        <horizontal/>
      </border>
    </dxf>
    <dxf>
      <fill>
        <patternFill patternType="darkDown">
          <fgColor theme="0"/>
          <bgColor theme="8" tint="0.59996337778862885"/>
        </patternFill>
      </fill>
      <border>
        <left/>
        <right/>
        <top/>
        <bottom/>
        <vertical/>
        <horizontal/>
      </border>
    </dxf>
    <dxf>
      <fill>
        <patternFill patternType="darkDown">
          <fgColor theme="0"/>
          <bgColor theme="8" tint="0.59996337778862885"/>
        </patternFill>
      </fill>
      <border>
        <left/>
        <right/>
        <top/>
        <bottom/>
        <vertical/>
        <horizontal/>
      </border>
    </dxf>
    <dxf>
      <fill>
        <patternFill patternType="darkDown">
          <fgColor theme="0"/>
          <bgColor theme="8" tint="0.59996337778862885"/>
        </patternFill>
      </fill>
      <border>
        <left/>
        <right/>
        <top/>
        <bottom/>
        <vertical/>
        <horizontal/>
      </border>
    </dxf>
    <dxf>
      <fill>
        <patternFill patternType="darkDown">
          <fgColor theme="0"/>
          <bgColor theme="8" tint="0.59996337778862885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b/>
        <i val="0"/>
        <color rgb="FFFF0000"/>
      </font>
      <fill>
        <patternFill>
          <bgColor rgb="FFFFCCCC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darkDown">
          <fgColor theme="0"/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darkDown">
          <fgColor theme="0"/>
          <bgColor theme="0"/>
        </patternFill>
      </fill>
      <border>
        <left/>
        <right/>
        <top/>
        <bottom/>
      </border>
    </dxf>
    <dxf>
      <fill>
        <patternFill patternType="darkDown">
          <fgColor theme="0"/>
          <bgColor theme="8" tint="0.59996337778862885"/>
        </patternFill>
      </fill>
      <border>
        <left/>
        <right/>
        <top/>
        <bottom/>
        <vertical/>
        <horizontal/>
      </border>
    </dxf>
    <dxf>
      <fill>
        <patternFill patternType="darkDown">
          <fgColor theme="0"/>
          <bgColor theme="8" tint="0.59996337778862885"/>
        </patternFill>
      </fill>
      <border>
        <left/>
        <right/>
        <top/>
        <bottom/>
        <vertical/>
        <horizontal/>
      </border>
    </dxf>
    <dxf>
      <fill>
        <patternFill patternType="darkDown">
          <fgColor theme="0"/>
          <bgColor theme="8" tint="0.59996337778862885"/>
        </patternFill>
      </fill>
      <border>
        <left/>
        <right/>
        <top/>
        <bottom/>
        <vertical/>
        <horizontal/>
      </border>
    </dxf>
    <dxf>
      <fill>
        <patternFill patternType="darkDown">
          <fgColor theme="0"/>
          <bgColor theme="8" tint="0.59996337778862885"/>
        </patternFill>
      </fill>
      <border>
        <left/>
        <right/>
        <top/>
        <bottom/>
        <vertical/>
        <horizontal/>
      </border>
    </dxf>
    <dxf>
      <fill>
        <patternFill patternType="darkDown">
          <fgColor theme="0"/>
          <bgColor theme="8" tint="0.59996337778862885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darkDown">
          <fgColor theme="0"/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darkDown">
          <fgColor theme="0"/>
          <bgColor theme="0"/>
        </patternFill>
      </fill>
      <border>
        <left/>
        <right/>
        <top/>
        <bottom/>
      </border>
    </dxf>
    <dxf>
      <fill>
        <patternFill patternType="darkDown">
          <fgColor theme="0"/>
          <bgColor theme="8" tint="0.59996337778862885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darkDown">
          <fgColor theme="0"/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darkDown">
          <fgColor theme="0"/>
          <bgColor theme="0"/>
        </patternFill>
      </fill>
      <border>
        <left/>
        <right/>
        <top/>
        <bottom/>
      </border>
    </dxf>
    <dxf>
      <font>
        <color theme="8" tint="0.59996337778862885"/>
      </font>
      <fill>
        <patternFill patternType="darkDown">
          <fgColor theme="0"/>
          <bgColor theme="8" tint="0.59996337778862885"/>
        </patternFill>
      </fill>
    </dxf>
    <dxf>
      <font>
        <b/>
        <i val="0"/>
        <color rgb="FFFF0000"/>
      </font>
      <fill>
        <patternFill>
          <bgColor rgb="FFFFCCCC"/>
        </patternFill>
      </fill>
    </dxf>
    <dxf>
      <font>
        <color theme="0"/>
      </font>
      <fill>
        <patternFill patternType="darkDown">
          <fgColor theme="0"/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 patternType="darkDown">
          <fgColor theme="0"/>
          <bgColor theme="8" tint="0.59996337778862885"/>
        </patternFill>
      </fill>
      <border>
        <left/>
        <right/>
        <top/>
        <bottom/>
        <vertical/>
        <horizontal/>
      </border>
    </dxf>
    <dxf>
      <fill>
        <patternFill patternType="darkDown">
          <fgColor theme="0"/>
          <bgColor theme="8" tint="0.59996337778862885"/>
        </patternFill>
      </fill>
      <border>
        <left/>
        <right/>
        <top/>
        <bottom/>
        <vertical/>
        <horizontal/>
      </border>
    </dxf>
    <dxf>
      <fill>
        <patternFill patternType="darkDown">
          <fgColor theme="0"/>
          <bgColor theme="8" tint="0.59996337778862885"/>
        </patternFill>
      </fill>
      <border>
        <left/>
        <right/>
        <top/>
        <bottom/>
        <vertical/>
        <horizontal/>
      </border>
    </dxf>
    <dxf>
      <fill>
        <patternFill patternType="darkDown">
          <fgColor theme="0"/>
          <bgColor theme="8" tint="0.59996337778862885"/>
        </patternFill>
      </fill>
      <border>
        <left/>
        <right/>
        <top/>
        <bottom/>
        <vertical/>
        <horizontal/>
      </border>
    </dxf>
    <dxf>
      <fill>
        <patternFill patternType="darkDown">
          <fgColor theme="0"/>
          <bgColor theme="8" tint="0.59996337778862885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darkDown">
          <fgColor theme="0"/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darkDown">
          <fgColor theme="0"/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darkDown">
          <fgColor theme="0"/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darkDown">
          <fgColor theme="0"/>
          <bgColor theme="0"/>
        </patternFill>
      </fill>
      <border>
        <left/>
        <right/>
        <top/>
        <bottom/>
      </border>
    </dxf>
    <dxf>
      <fill>
        <patternFill patternType="darkDown">
          <fgColor theme="0"/>
          <bgColor theme="8" tint="0.59996337778862885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darkDown">
          <fgColor theme="0"/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darkDown">
          <fgColor theme="0"/>
          <bgColor theme="0"/>
        </patternFill>
      </fill>
      <border>
        <left/>
        <right/>
        <top/>
        <bottom/>
      </border>
    </dxf>
    <dxf>
      <font>
        <color theme="8" tint="0.59996337778862885"/>
      </font>
      <fill>
        <patternFill patternType="darkDown">
          <fgColor theme="0"/>
          <bgColor theme="8" tint="0.59996337778862885"/>
        </patternFill>
      </fill>
    </dxf>
    <dxf>
      <font>
        <b/>
        <i val="0"/>
        <color rgb="FFFF0000"/>
      </font>
      <fill>
        <patternFill>
          <bgColor rgb="FFFFCCCC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8" tint="0.59996337778862885"/>
      </font>
      <fill>
        <patternFill patternType="darkDown">
          <fgColor theme="0"/>
          <bgColor theme="8" tint="0.59996337778862885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b/>
        <i val="0"/>
        <color rgb="FFFF0000"/>
      </font>
      <fill>
        <patternFill>
          <bgColor rgb="FFFFCCCC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b/>
        <i val="0"/>
        <color rgb="FFFF0000"/>
      </font>
      <fill>
        <patternFill>
          <bgColor rgb="FFFFCCCC"/>
        </patternFill>
      </fill>
    </dxf>
    <dxf>
      <font>
        <b/>
        <i val="0"/>
        <color rgb="FFFF0000"/>
      </font>
      <fill>
        <patternFill>
          <bgColor rgb="FFFFCCCC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darkDown">
          <fgColor theme="0"/>
          <bgColor theme="0"/>
        </patternFill>
      </fill>
      <border>
        <left/>
        <right/>
        <top/>
        <bottom/>
      </border>
    </dxf>
    <dxf>
      <font>
        <b/>
        <i val="0"/>
        <color rgb="FFFF0000"/>
      </font>
      <fill>
        <patternFill>
          <bgColor rgb="FFFFCCCC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darkDown">
          <fgColor theme="0"/>
          <bgColor theme="0"/>
        </patternFill>
      </fill>
      <border>
        <left/>
        <right/>
        <top/>
        <bottom/>
      </border>
    </dxf>
    <dxf>
      <font>
        <b/>
        <i val="0"/>
        <color rgb="FFFF0000"/>
      </font>
      <fill>
        <patternFill>
          <bgColor rgb="FFFFCCCC"/>
        </patternFill>
      </fill>
    </dxf>
    <dxf>
      <font>
        <color theme="0"/>
      </font>
      <fill>
        <patternFill patternType="darkDown">
          <fgColor theme="0"/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b/>
        <i val="0"/>
        <color rgb="FFFF0000"/>
      </font>
      <fill>
        <patternFill>
          <bgColor rgb="FFFFCCCC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b/>
        <i val="0"/>
        <color rgb="FFFF0000"/>
      </font>
      <fill>
        <patternFill>
          <bgColor rgb="FFFFCCCC"/>
        </patternFill>
      </fill>
    </dxf>
    <dxf>
      <font>
        <color theme="0"/>
      </font>
      <fill>
        <patternFill patternType="darkDown">
          <fgColor theme="0"/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darkDown">
          <fgColor theme="0"/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darkDown">
          <fgColor theme="0"/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darkDown">
          <fgColor theme="0"/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darkDown">
          <fgColor theme="0"/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darkDown">
          <fgColor theme="0"/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darkDown">
          <fgColor theme="0"/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darkDown">
          <fgColor theme="0"/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darkDown">
          <fgColor theme="0"/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darkDown">
          <fgColor theme="0"/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darkDown">
          <fgColor theme="0"/>
          <bgColor theme="0"/>
        </patternFill>
      </fill>
      <border>
        <left/>
        <right/>
        <top/>
        <bottom/>
      </border>
    </dxf>
    <dxf>
      <font>
        <b/>
        <i val="0"/>
        <color rgb="FFFF0000"/>
      </font>
      <fill>
        <patternFill>
          <bgColor rgb="FFFFCCCC"/>
        </patternFill>
      </fill>
    </dxf>
    <dxf>
      <fill>
        <patternFill patternType="darkDown">
          <fgColor theme="0"/>
          <bgColor theme="8" tint="0.59996337778862885"/>
        </patternFill>
      </fill>
      <border>
        <left/>
        <right/>
        <top/>
        <bottom/>
        <vertical/>
        <horizontal/>
      </border>
    </dxf>
    <dxf>
      <fill>
        <patternFill patternType="darkDown">
          <fgColor theme="0"/>
          <bgColor theme="8" tint="0.59996337778862885"/>
        </patternFill>
      </fill>
      <border>
        <left/>
        <right/>
        <top/>
        <bottom/>
        <vertical/>
        <horizontal/>
      </border>
    </dxf>
    <dxf>
      <fill>
        <patternFill patternType="darkDown">
          <fgColor theme="0"/>
          <bgColor theme="8" tint="0.59996337778862885"/>
        </patternFill>
      </fill>
      <border>
        <left/>
        <right/>
        <top/>
        <bottom/>
        <vertical/>
        <horizontal/>
      </border>
    </dxf>
    <dxf>
      <fill>
        <patternFill patternType="darkDown">
          <fgColor theme="0"/>
          <bgColor theme="8" tint="0.59996337778862885"/>
        </patternFill>
      </fill>
      <border>
        <left/>
        <right/>
        <top/>
        <bottom/>
        <vertical/>
        <horizontal/>
      </border>
    </dxf>
    <dxf>
      <fill>
        <patternFill patternType="darkDown">
          <fgColor theme="0"/>
          <bgColor theme="8" tint="0.59996337778862885"/>
        </patternFill>
      </fill>
      <border>
        <left/>
        <right/>
        <top/>
        <bottom/>
        <vertical/>
        <horizontal/>
      </border>
    </dxf>
    <dxf>
      <fill>
        <patternFill patternType="darkDown">
          <fgColor theme="0"/>
          <bgColor theme="8" tint="0.59996337778862885"/>
        </patternFill>
      </fill>
      <border>
        <left/>
        <right/>
        <top/>
        <bottom/>
        <vertical/>
        <horizontal/>
      </border>
    </dxf>
    <dxf>
      <fill>
        <patternFill patternType="darkDown">
          <fgColor theme="0"/>
          <bgColor theme="8" tint="0.59996337778862885"/>
        </patternFill>
      </fill>
      <border>
        <left/>
        <right/>
        <top/>
        <bottom/>
        <vertical/>
        <horizontal/>
      </border>
    </dxf>
    <dxf>
      <fill>
        <patternFill patternType="darkDown">
          <fgColor theme="0"/>
          <bgColor theme="8" tint="0.59996337778862885"/>
        </patternFill>
      </fill>
      <border>
        <left/>
        <right/>
        <top/>
        <bottom/>
        <vertical/>
        <horizontal/>
      </border>
    </dxf>
    <dxf>
      <fill>
        <patternFill patternType="darkDown">
          <fgColor theme="0"/>
          <bgColor theme="8" tint="0.59996337778862885"/>
        </patternFill>
      </fill>
      <border>
        <left/>
        <right/>
        <top/>
        <bottom/>
        <vertical/>
        <horizontal/>
      </border>
    </dxf>
    <dxf>
      <fill>
        <patternFill patternType="darkDown">
          <fgColor theme="0"/>
          <bgColor theme="8" tint="0.59996337778862885"/>
        </patternFill>
      </fill>
      <border>
        <left/>
        <right/>
        <top/>
        <bottom/>
        <vertical/>
        <horizontal/>
      </border>
    </dxf>
    <dxf>
      <fill>
        <patternFill patternType="darkDown">
          <fgColor theme="0"/>
          <bgColor theme="8" tint="0.59996337778862885"/>
        </patternFill>
      </fill>
      <border>
        <left/>
        <right/>
        <top/>
        <bottom/>
        <vertical/>
        <horizontal/>
      </border>
    </dxf>
    <dxf>
      <fill>
        <patternFill patternType="darkDown">
          <fgColor theme="0"/>
          <bgColor theme="8" tint="0.59996337778862885"/>
        </patternFill>
      </fill>
      <border>
        <left/>
        <right/>
        <top/>
        <bottom/>
        <vertical/>
        <horizontal/>
      </border>
    </dxf>
    <dxf>
      <fill>
        <patternFill patternType="darkDown">
          <fgColor theme="0"/>
          <bgColor theme="8" tint="0.59996337778862885"/>
        </patternFill>
      </fill>
      <border>
        <left/>
        <right/>
        <top/>
        <bottom/>
        <vertical/>
        <horizontal/>
      </border>
    </dxf>
    <dxf>
      <fill>
        <patternFill patternType="darkDown">
          <fgColor theme="0"/>
          <bgColor theme="8" tint="0.59996337778862885"/>
        </patternFill>
      </fill>
      <border>
        <left/>
        <right/>
        <top/>
        <bottom/>
        <vertical/>
        <horizontal/>
      </border>
    </dxf>
    <dxf>
      <fill>
        <patternFill patternType="darkDown">
          <fgColor theme="0"/>
          <bgColor theme="8" tint="0.59996337778862885"/>
        </patternFill>
      </fill>
      <border>
        <left/>
        <right/>
        <top/>
        <bottom/>
        <vertical/>
        <horizontal/>
      </border>
    </dxf>
    <dxf>
      <fill>
        <patternFill patternType="darkDown">
          <fgColor theme="0"/>
          <bgColor theme="8" tint="0.59996337778862885"/>
        </patternFill>
      </fill>
      <border>
        <left/>
        <right/>
        <top/>
        <bottom/>
        <vertical/>
        <horizontal/>
      </border>
    </dxf>
    <dxf>
      <fill>
        <patternFill patternType="darkDown">
          <fgColor theme="0"/>
          <bgColor theme="8" tint="0.59996337778862885"/>
        </patternFill>
      </fill>
      <border>
        <left/>
        <right/>
        <top/>
        <bottom/>
        <vertical/>
        <horizontal/>
      </border>
    </dxf>
    <dxf>
      <fill>
        <patternFill patternType="darkDown">
          <fgColor theme="0"/>
          <bgColor theme="8" tint="0.59996337778862885"/>
        </patternFill>
      </fill>
      <border>
        <left/>
        <right/>
        <top/>
        <bottom/>
        <vertical/>
        <horizontal/>
      </border>
    </dxf>
    <dxf>
      <fill>
        <patternFill patternType="darkDown">
          <fgColor theme="0"/>
          <bgColor theme="8" tint="0.59996337778862885"/>
        </patternFill>
      </fill>
      <border>
        <left/>
        <right/>
        <top/>
        <bottom/>
        <vertical/>
        <horizontal/>
      </border>
    </dxf>
    <dxf>
      <fill>
        <patternFill patternType="darkDown">
          <fgColor theme="0"/>
          <bgColor theme="8" tint="0.59996337778862885"/>
        </patternFill>
      </fill>
      <border>
        <left/>
        <right/>
        <top/>
        <bottom/>
        <vertical/>
        <horizontal/>
      </border>
    </dxf>
    <dxf>
      <fill>
        <patternFill patternType="darkDown">
          <fgColor theme="0"/>
          <bgColor theme="8" tint="0.59996337778862885"/>
        </patternFill>
      </fill>
      <border>
        <left/>
        <right/>
        <top/>
        <bottom/>
        <vertical/>
        <horizontal/>
      </border>
    </dxf>
    <dxf>
      <fill>
        <patternFill patternType="darkDown">
          <fgColor theme="0"/>
          <bgColor theme="8" tint="0.59996337778862885"/>
        </patternFill>
      </fill>
      <border>
        <left/>
        <right/>
        <top/>
        <bottom/>
        <vertical/>
        <horizontal/>
      </border>
    </dxf>
    <dxf>
      <fill>
        <patternFill patternType="darkDown">
          <fgColor theme="0"/>
          <bgColor theme="8" tint="0.59996337778862885"/>
        </patternFill>
      </fill>
      <border>
        <left/>
        <right/>
        <top/>
        <bottom/>
        <vertical/>
        <horizontal/>
      </border>
    </dxf>
    <dxf>
      <fill>
        <patternFill patternType="darkDown">
          <fgColor theme="0"/>
          <bgColor theme="8" tint="0.59996337778862885"/>
        </patternFill>
      </fill>
      <border>
        <left/>
        <right/>
        <top/>
        <bottom/>
        <vertical/>
        <horizontal/>
      </border>
    </dxf>
    <dxf>
      <fill>
        <patternFill patternType="darkDown">
          <fgColor theme="0"/>
          <bgColor theme="8" tint="0.59996337778862885"/>
        </patternFill>
      </fill>
      <border>
        <left/>
        <right/>
        <top/>
        <bottom/>
        <vertical/>
        <horizontal/>
      </border>
    </dxf>
    <dxf>
      <font>
        <b/>
        <i val="0"/>
        <color rgb="FFFF0000"/>
      </font>
      <fill>
        <patternFill>
          <bgColor rgb="FFFFCCCC"/>
        </patternFill>
      </fill>
    </dxf>
    <dxf>
      <font>
        <b/>
        <i val="0"/>
        <color rgb="FF00B05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rgb="FFFF9999"/>
        </patternFill>
      </fill>
    </dxf>
  </dxfs>
  <tableStyles count="0" defaultTableStyle="TableStyleMedium2" defaultPivotStyle="PivotStyleLight16"/>
  <colors>
    <mruColors>
      <color rgb="FFFFF5E7"/>
      <color rgb="FFD3DEF1"/>
      <color rgb="FFFFCCCC"/>
      <color rgb="FFFFE181"/>
      <color rgb="FF699BFF"/>
      <color rgb="FFFF99CC"/>
      <color rgb="FF003399"/>
      <color rgb="FF156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7" Type="http://schemas.openxmlformats.org/officeDocument/2006/relationships/image" Target="../media/image8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6" Type="http://schemas.openxmlformats.org/officeDocument/2006/relationships/image" Target="../media/image7.png"/><Relationship Id="rId5" Type="http://schemas.openxmlformats.org/officeDocument/2006/relationships/image" Target="../media/image6.emf"/><Relationship Id="rId4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364550</xdr:colOff>
      <xdr:row>1</xdr:row>
      <xdr:rowOff>35719</xdr:rowOff>
    </xdr:from>
    <xdr:to>
      <xdr:col>8</xdr:col>
      <xdr:colOff>780980</xdr:colOff>
      <xdr:row>6</xdr:row>
      <xdr:rowOff>190501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818" t="8205" r="6878" b="7738"/>
        <a:stretch/>
      </xdr:blipFill>
      <xdr:spPr>
        <a:xfrm>
          <a:off x="8365550" y="321469"/>
          <a:ext cx="1738024" cy="11310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238123</xdr:colOff>
      <xdr:row>2</xdr:row>
      <xdr:rowOff>174624</xdr:rowOff>
    </xdr:from>
    <xdr:to>
      <xdr:col>8</xdr:col>
      <xdr:colOff>664123</xdr:colOff>
      <xdr:row>23</xdr:row>
      <xdr:rowOff>134124</xdr:rowOff>
    </xdr:to>
    <xdr:pic>
      <xdr:nvPicPr>
        <xdr:cNvPr id="2" name="Imag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3" y="555624"/>
          <a:ext cx="5760000" cy="396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333375</xdr:colOff>
      <xdr:row>26</xdr:row>
      <xdr:rowOff>134938</xdr:rowOff>
    </xdr:from>
    <xdr:to>
      <xdr:col>8</xdr:col>
      <xdr:colOff>759375</xdr:colOff>
      <xdr:row>47</xdr:row>
      <xdr:rowOff>94438</xdr:rowOff>
    </xdr:to>
    <xdr:pic>
      <xdr:nvPicPr>
        <xdr:cNvPr id="3" name="Image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" y="5087938"/>
          <a:ext cx="5760000" cy="396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341313</xdr:colOff>
      <xdr:row>51</xdr:row>
      <xdr:rowOff>63500</xdr:rowOff>
    </xdr:from>
    <xdr:to>
      <xdr:col>9</xdr:col>
      <xdr:colOff>5313</xdr:colOff>
      <xdr:row>72</xdr:row>
      <xdr:rowOff>23000</xdr:rowOff>
    </xdr:to>
    <xdr:pic>
      <xdr:nvPicPr>
        <xdr:cNvPr id="4" name="Image 3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3313" y="9779000"/>
          <a:ext cx="5760000" cy="396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325438</xdr:colOff>
      <xdr:row>104</xdr:row>
      <xdr:rowOff>166688</xdr:rowOff>
    </xdr:from>
    <xdr:to>
      <xdr:col>8</xdr:col>
      <xdr:colOff>751438</xdr:colOff>
      <xdr:row>125</xdr:row>
      <xdr:rowOff>126188</xdr:rowOff>
    </xdr:to>
    <xdr:pic>
      <xdr:nvPicPr>
        <xdr:cNvPr id="5" name="Image 4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7438" y="14454188"/>
          <a:ext cx="5760000" cy="396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309562</xdr:colOff>
      <xdr:row>129</xdr:row>
      <xdr:rowOff>79375</xdr:rowOff>
    </xdr:from>
    <xdr:to>
      <xdr:col>8</xdr:col>
      <xdr:colOff>735562</xdr:colOff>
      <xdr:row>150</xdr:row>
      <xdr:rowOff>38875</xdr:rowOff>
    </xdr:to>
    <xdr:pic>
      <xdr:nvPicPr>
        <xdr:cNvPr id="6" name="Image 5"/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62" y="19129375"/>
          <a:ext cx="5760000" cy="396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261938</xdr:colOff>
      <xdr:row>154</xdr:row>
      <xdr:rowOff>47625</xdr:rowOff>
    </xdr:from>
    <xdr:to>
      <xdr:col>8</xdr:col>
      <xdr:colOff>712788</xdr:colOff>
      <xdr:row>174</xdr:row>
      <xdr:rowOff>118110</xdr:rowOff>
    </xdr:to>
    <xdr:pic>
      <xdr:nvPicPr>
        <xdr:cNvPr id="8" name="Image 7"/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3938" y="28622625"/>
          <a:ext cx="5784850" cy="3880485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1</xdr:col>
      <xdr:colOff>333375</xdr:colOff>
      <xdr:row>77</xdr:row>
      <xdr:rowOff>39687</xdr:rowOff>
    </xdr:from>
    <xdr:to>
      <xdr:col>8</xdr:col>
      <xdr:colOff>759375</xdr:colOff>
      <xdr:row>97</xdr:row>
      <xdr:rowOff>189687</xdr:rowOff>
    </xdr:to>
    <xdr:pic>
      <xdr:nvPicPr>
        <xdr:cNvPr id="9" name="Image 8"/>
        <xdr:cNvPicPr/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" y="15851187"/>
          <a:ext cx="5760000" cy="396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cleaned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-T_ENERGETIQUE/Th-EnR/07-COT_EnR/stage2020/03%20-%20Outils/03%20-%20Fiches%20projets/Fiches%202020/Biomasse/a_envoyer/fiche%20projet%20biomasse%20VF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ayssief\AppData\Local\Microsoft\Windows\INetCache\Content.Outlook\NCAFY2V3\AF_contrat_dev_enr_2020_deverouill&#233;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-T_ENERGETIQUE/Th-EnR/07-COT_EnR/stage2020/03%20-%20Outils/03%20-%20Fiches%20projets/Fiches%202020/Biomasse/Fiche%20PAC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SERVICES\SFAB\ECHANGES\BOIS%20ENERGIE\Fonds%20Chaleur\M&#233;thode%20FC\2020\Tableur\Tableur_biomasse_v2020%20VF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Analyse"/>
      <sheetName val="paramètres entrée"/>
      <sheetName val="fiche synth EF"/>
      <sheetName val="conso_batiments"/>
      <sheetName val="R23"/>
      <sheetName val="Bonus_CPER"/>
    </sheetNames>
    <sheetDataSet>
      <sheetData sheetId="0"/>
      <sheetData sheetId="1"/>
      <sheetData sheetId="2"/>
      <sheetData sheetId="3">
        <row r="56">
          <cell r="B56">
            <v>0</v>
          </cell>
        </row>
      </sheetData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Accueil et légendes"/>
      <sheetName val="Fiche projet biomasse"/>
      <sheetName val="Aide ratios"/>
      <sheetName val="Simulation FC"/>
      <sheetName val="menus biomasse"/>
      <sheetName val="Aide qualité"/>
      <sheetName val="Valeurs de reference"/>
    </sheetNames>
    <sheetDataSet>
      <sheetData sheetId="0"/>
      <sheetData sheetId="1"/>
      <sheetData sheetId="2">
        <row r="16">
          <cell r="F16" t="str">
            <v>Entreprise ou industrie</v>
          </cell>
        </row>
        <row r="138">
          <cell r="F138">
            <v>0</v>
          </cell>
        </row>
        <row r="187">
          <cell r="D187">
            <v>0</v>
          </cell>
        </row>
      </sheetData>
      <sheetData sheetId="3"/>
      <sheetData sheetId="4">
        <row r="8">
          <cell r="E8">
            <v>0</v>
          </cell>
        </row>
      </sheetData>
      <sheetData sheetId="5">
        <row r="7">
          <cell r="Y7" t="str">
            <v>Collectif ou tertiaire</v>
          </cell>
        </row>
        <row r="8">
          <cell r="Y8" t="str">
            <v>Entreprise ou industrie</v>
          </cell>
        </row>
      </sheetData>
      <sheetData sheetId="6">
        <row r="16">
          <cell r="F16" t="str">
            <v>Saisir la valeur</v>
          </cell>
        </row>
        <row r="17">
          <cell r="F17" t="str">
            <v>Saisir la valeur</v>
          </cell>
        </row>
        <row r="19">
          <cell r="F19" t="str">
            <v>Saisir la valeur</v>
          </cell>
        </row>
        <row r="23">
          <cell r="F23" t="str">
            <v>Saisir la valeur</v>
          </cell>
        </row>
        <row r="63">
          <cell r="F63" t="str">
            <v>Saisir la valeur</v>
          </cell>
        </row>
        <row r="65">
          <cell r="F65" t="str">
            <v/>
          </cell>
        </row>
      </sheetData>
      <sheetData sheetId="7">
        <row r="41">
          <cell r="F41">
            <v>70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"/>
      <sheetName val="List"/>
      <sheetName val="Paramètres"/>
      <sheetName val="ERD"/>
    </sheetNames>
    <sheetDataSet>
      <sheetData sheetId="0">
        <row r="1">
          <cell r="P1">
            <v>2</v>
          </cell>
        </row>
        <row r="9">
          <cell r="D9">
            <v>123456789</v>
          </cell>
        </row>
        <row r="14">
          <cell r="E14" t="str">
            <v>Non</v>
          </cell>
        </row>
        <row r="24">
          <cell r="F24" t="str">
            <v>Oui</v>
          </cell>
          <cell r="K24">
            <v>3</v>
          </cell>
        </row>
        <row r="27">
          <cell r="H27" t="str">
            <v>Localisation des projets solaire :</v>
          </cell>
          <cell r="P27">
            <v>0</v>
          </cell>
          <cell r="Q27" t="str">
            <v/>
          </cell>
        </row>
        <row r="52">
          <cell r="A52" t="str">
            <v>INVESTISSEMENTS : CHAUFFERIES BIOMASSE</v>
          </cell>
        </row>
        <row r="54">
          <cell r="A54" t="str">
            <v>Installations</v>
          </cell>
          <cell r="C54" t="str">
            <v>Secteur</v>
          </cell>
          <cell r="E54" t="str">
            <v>Montants des dépenses (HTR*)</v>
          </cell>
          <cell r="G54" t="str">
            <v>Production annuelle envisagée (en MWh/an)</v>
          </cell>
          <cell r="I54" t="str">
            <v>Aide ADEME</v>
          </cell>
        </row>
        <row r="55">
          <cell r="A55" t="str">
            <v>Installation n°1</v>
          </cell>
          <cell r="C55" t="str">
            <v>collectif / tertiaire</v>
          </cell>
          <cell r="E55">
            <v>150000</v>
          </cell>
          <cell r="G55">
            <v>6000</v>
          </cell>
          <cell r="I55">
            <v>150000</v>
          </cell>
          <cell r="M55">
            <v>1</v>
          </cell>
          <cell r="N55">
            <v>1</v>
          </cell>
          <cell r="P55">
            <v>0</v>
          </cell>
          <cell r="Q55" t="str">
            <v/>
          </cell>
        </row>
        <row r="56">
          <cell r="A56" t="str">
            <v>Installation n°2</v>
          </cell>
          <cell r="I56">
            <v>0</v>
          </cell>
          <cell r="M56">
            <v>2</v>
          </cell>
          <cell r="N56">
            <v>1</v>
          </cell>
          <cell r="P56">
            <v>1</v>
          </cell>
          <cell r="Q56" t="str">
            <v>Merci de choisir le secteur d'activité qui utilisera la chaleur</v>
          </cell>
        </row>
        <row r="57">
          <cell r="A57" t="str">
            <v>Installation n°3</v>
          </cell>
          <cell r="I57">
            <v>0</v>
          </cell>
          <cell r="M57">
            <v>3</v>
          </cell>
          <cell r="N57">
            <v>1</v>
          </cell>
          <cell r="P57">
            <v>1</v>
          </cell>
          <cell r="Q57" t="str">
            <v>Merci de choisir le secteur d'activité qui utilisera la chaleur</v>
          </cell>
        </row>
        <row r="58">
          <cell r="A58" t="str">
            <v>Installation n°4</v>
          </cell>
          <cell r="I58">
            <v>0</v>
          </cell>
          <cell r="M58">
            <v>4</v>
          </cell>
          <cell r="N58">
            <v>0</v>
          </cell>
          <cell r="P58">
            <v>0</v>
          </cell>
          <cell r="Q58" t="str">
            <v/>
          </cell>
        </row>
        <row r="59">
          <cell r="A59" t="str">
            <v>Installation n°5</v>
          </cell>
          <cell r="I59">
            <v>0</v>
          </cell>
          <cell r="M59">
            <v>5</v>
          </cell>
          <cell r="N59">
            <v>0</v>
          </cell>
          <cell r="P59">
            <v>0</v>
          </cell>
          <cell r="Q59" t="str">
            <v/>
          </cell>
        </row>
        <row r="60">
          <cell r="A60" t="str">
            <v>Installation n°6</v>
          </cell>
          <cell r="I60">
            <v>0</v>
          </cell>
          <cell r="M60">
            <v>6</v>
          </cell>
          <cell r="N60">
            <v>0</v>
          </cell>
          <cell r="P60">
            <v>0</v>
          </cell>
          <cell r="Q60" t="str">
            <v/>
          </cell>
        </row>
        <row r="61">
          <cell r="A61" t="str">
            <v>Installation n°7</v>
          </cell>
          <cell r="I61">
            <v>0</v>
          </cell>
          <cell r="M61">
            <v>7</v>
          </cell>
          <cell r="N61">
            <v>0</v>
          </cell>
          <cell r="P61">
            <v>0</v>
          </cell>
          <cell r="Q61" t="str">
            <v/>
          </cell>
        </row>
        <row r="62">
          <cell r="A62" t="str">
            <v>Installation n°8</v>
          </cell>
          <cell r="I62">
            <v>0</v>
          </cell>
          <cell r="M62">
            <v>8</v>
          </cell>
          <cell r="N62">
            <v>0</v>
          </cell>
          <cell r="P62">
            <v>0</v>
          </cell>
          <cell r="Q62" t="str">
            <v/>
          </cell>
        </row>
        <row r="63">
          <cell r="A63" t="str">
            <v>Installation n°9</v>
          </cell>
          <cell r="I63">
            <v>0</v>
          </cell>
          <cell r="M63">
            <v>9</v>
          </cell>
          <cell r="N63">
            <v>0</v>
          </cell>
          <cell r="P63">
            <v>0</v>
          </cell>
          <cell r="Q63" t="str">
            <v/>
          </cell>
        </row>
        <row r="64">
          <cell r="A64" t="str">
            <v>Installation n°10</v>
          </cell>
          <cell r="I64">
            <v>0</v>
          </cell>
          <cell r="M64">
            <v>10</v>
          </cell>
          <cell r="N64">
            <v>0</v>
          </cell>
          <cell r="P64">
            <v>0</v>
          </cell>
          <cell r="Q64" t="str">
            <v/>
          </cell>
        </row>
        <row r="65">
          <cell r="A65" t="str">
            <v>Installation n°11</v>
          </cell>
          <cell r="I65">
            <v>0</v>
          </cell>
          <cell r="M65">
            <v>11</v>
          </cell>
          <cell r="N65">
            <v>0</v>
          </cell>
          <cell r="P65">
            <v>0</v>
          </cell>
          <cell r="Q65" t="str">
            <v/>
          </cell>
        </row>
        <row r="66">
          <cell r="A66" t="str">
            <v>Installation n°12</v>
          </cell>
          <cell r="I66">
            <v>0</v>
          </cell>
          <cell r="M66">
            <v>12</v>
          </cell>
          <cell r="N66">
            <v>0</v>
          </cell>
          <cell r="P66">
            <v>0</v>
          </cell>
          <cell r="Q66" t="str">
            <v/>
          </cell>
        </row>
        <row r="67">
          <cell r="A67" t="str">
            <v>Installation n°13</v>
          </cell>
          <cell r="I67">
            <v>0</v>
          </cell>
          <cell r="M67">
            <v>13</v>
          </cell>
          <cell r="N67">
            <v>0</v>
          </cell>
          <cell r="P67">
            <v>0</v>
          </cell>
          <cell r="Q67" t="str">
            <v/>
          </cell>
        </row>
        <row r="68">
          <cell r="A68" t="str">
            <v>Installation n°14</v>
          </cell>
          <cell r="I68">
            <v>0</v>
          </cell>
          <cell r="M68">
            <v>14</v>
          </cell>
          <cell r="N68">
            <v>0</v>
          </cell>
          <cell r="P68">
            <v>0</v>
          </cell>
          <cell r="Q68" t="str">
            <v/>
          </cell>
        </row>
        <row r="69">
          <cell r="A69" t="str">
            <v>Installation n°15</v>
          </cell>
          <cell r="I69">
            <v>0</v>
          </cell>
          <cell r="M69">
            <v>15</v>
          </cell>
          <cell r="N69">
            <v>0</v>
          </cell>
          <cell r="P69">
            <v>0</v>
          </cell>
          <cell r="Q69" t="str">
            <v/>
          </cell>
        </row>
        <row r="70">
          <cell r="A70" t="str">
            <v>Installation n°16</v>
          </cell>
          <cell r="I70">
            <v>0</v>
          </cell>
          <cell r="M70">
            <v>16</v>
          </cell>
          <cell r="N70">
            <v>0</v>
          </cell>
          <cell r="P70">
            <v>0</v>
          </cell>
          <cell r="Q70" t="str">
            <v/>
          </cell>
        </row>
        <row r="71">
          <cell r="A71" t="str">
            <v>Installation n°17</v>
          </cell>
          <cell r="I71">
            <v>0</v>
          </cell>
          <cell r="M71">
            <v>17</v>
          </cell>
          <cell r="N71">
            <v>0</v>
          </cell>
          <cell r="P71">
            <v>0</v>
          </cell>
          <cell r="Q71" t="str">
            <v/>
          </cell>
        </row>
        <row r="72">
          <cell r="A72" t="str">
            <v>Installation n°18</v>
          </cell>
          <cell r="I72">
            <v>0</v>
          </cell>
          <cell r="M72">
            <v>18</v>
          </cell>
          <cell r="N72">
            <v>0</v>
          </cell>
          <cell r="P72">
            <v>0</v>
          </cell>
          <cell r="Q72" t="str">
            <v/>
          </cell>
        </row>
        <row r="73">
          <cell r="A73" t="str">
            <v>Installation n°19</v>
          </cell>
          <cell r="I73">
            <v>0</v>
          </cell>
          <cell r="M73">
            <v>19</v>
          </cell>
          <cell r="N73">
            <v>0</v>
          </cell>
          <cell r="P73">
            <v>0</v>
          </cell>
          <cell r="Q73" t="str">
            <v/>
          </cell>
        </row>
        <row r="74">
          <cell r="A74" t="str">
            <v>Installation n°20</v>
          </cell>
          <cell r="I74">
            <v>0</v>
          </cell>
          <cell r="M74">
            <v>20</v>
          </cell>
          <cell r="N74">
            <v>0</v>
          </cell>
          <cell r="P74">
            <v>0</v>
          </cell>
          <cell r="Q74" t="str">
            <v/>
          </cell>
        </row>
        <row r="75">
          <cell r="A75" t="str">
            <v>Total</v>
          </cell>
          <cell r="E75">
            <v>150000</v>
          </cell>
          <cell r="G75">
            <v>6000</v>
          </cell>
          <cell r="I75">
            <v>150000</v>
          </cell>
          <cell r="P75">
            <v>0</v>
          </cell>
          <cell r="Q75" t="str">
            <v/>
          </cell>
        </row>
        <row r="76">
          <cell r="A76" t="str">
            <v>* HTR = Hors TVA Récupérable auprès du Trésor Public ou du Fonds de Compensation de la Taxe sur la Valeur Ajoutée</v>
          </cell>
        </row>
        <row r="78">
          <cell r="A78" t="str">
            <v>INVESTISSEMENTS : SOLAIRE THERMIQUE</v>
          </cell>
        </row>
        <row r="80">
          <cell r="A80" t="str">
            <v>Installations</v>
          </cell>
          <cell r="C80" t="str">
            <v>Usage</v>
          </cell>
          <cell r="E80" t="str">
            <v>Zone d'implantation / Type de bâtiment</v>
          </cell>
          <cell r="G80" t="str">
            <v>Montants des dépenses (HTR*)</v>
          </cell>
          <cell r="I80" t="str">
            <v>Production annuelle envisagée (en MWh/an)</v>
          </cell>
          <cell r="K80" t="str">
            <v>Aide ADEME</v>
          </cell>
        </row>
        <row r="81">
          <cell r="A81" t="str">
            <v>Installation n°1</v>
          </cell>
          <cell r="K81">
            <v>0</v>
          </cell>
          <cell r="M81">
            <v>1</v>
          </cell>
          <cell r="N81">
            <v>0</v>
          </cell>
          <cell r="O81" t="str">
            <v/>
          </cell>
          <cell r="P81">
            <v>0</v>
          </cell>
          <cell r="Q81" t="str">
            <v/>
          </cell>
        </row>
        <row r="82">
          <cell r="A82" t="str">
            <v>Installation n°2</v>
          </cell>
          <cell r="K82">
            <v>0</v>
          </cell>
          <cell r="M82">
            <v>2</v>
          </cell>
          <cell r="N82">
            <v>0</v>
          </cell>
          <cell r="O82" t="str">
            <v/>
          </cell>
          <cell r="P82">
            <v>0</v>
          </cell>
          <cell r="Q82" t="str">
            <v/>
          </cell>
        </row>
        <row r="83">
          <cell r="A83" t="str">
            <v>Installation n°3</v>
          </cell>
          <cell r="K83">
            <v>0</v>
          </cell>
          <cell r="M83">
            <v>3</v>
          </cell>
          <cell r="N83">
            <v>0</v>
          </cell>
          <cell r="O83" t="str">
            <v/>
          </cell>
          <cell r="P83">
            <v>0</v>
          </cell>
          <cell r="Q83" t="str">
            <v/>
          </cell>
        </row>
        <row r="84">
          <cell r="A84" t="str">
            <v>Installation n°4</v>
          </cell>
          <cell r="K84">
            <v>0</v>
          </cell>
          <cell r="M84">
            <v>4</v>
          </cell>
          <cell r="N84">
            <v>0</v>
          </cell>
          <cell r="O84" t="str">
            <v/>
          </cell>
          <cell r="P84">
            <v>0</v>
          </cell>
          <cell r="Q84" t="str">
            <v/>
          </cell>
        </row>
        <row r="85">
          <cell r="A85" t="str">
            <v>Installation n°5</v>
          </cell>
          <cell r="K85">
            <v>0</v>
          </cell>
          <cell r="M85">
            <v>5</v>
          </cell>
          <cell r="N85">
            <v>0</v>
          </cell>
          <cell r="O85" t="str">
            <v/>
          </cell>
          <cell r="P85">
            <v>0</v>
          </cell>
          <cell r="Q85" t="str">
            <v/>
          </cell>
        </row>
        <row r="86">
          <cell r="A86" t="str">
            <v>Installation n°6</v>
          </cell>
          <cell r="K86">
            <v>0</v>
          </cell>
          <cell r="M86">
            <v>6</v>
          </cell>
          <cell r="N86">
            <v>0</v>
          </cell>
          <cell r="O86" t="str">
            <v/>
          </cell>
          <cell r="P86">
            <v>0</v>
          </cell>
          <cell r="Q86" t="str">
            <v/>
          </cell>
        </row>
        <row r="87">
          <cell r="A87" t="str">
            <v>Installation n°7</v>
          </cell>
          <cell r="K87">
            <v>0</v>
          </cell>
          <cell r="M87">
            <v>7</v>
          </cell>
          <cell r="N87">
            <v>0</v>
          </cell>
          <cell r="O87" t="str">
            <v/>
          </cell>
          <cell r="P87">
            <v>0</v>
          </cell>
          <cell r="Q87" t="str">
            <v/>
          </cell>
        </row>
        <row r="88">
          <cell r="A88" t="str">
            <v>Installation n°8</v>
          </cell>
          <cell r="K88">
            <v>0</v>
          </cell>
          <cell r="M88">
            <v>8</v>
          </cell>
          <cell r="N88">
            <v>0</v>
          </cell>
          <cell r="O88" t="str">
            <v/>
          </cell>
          <cell r="P88">
            <v>0</v>
          </cell>
          <cell r="Q88" t="str">
            <v/>
          </cell>
        </row>
        <row r="89">
          <cell r="A89" t="str">
            <v>Installation n°9</v>
          </cell>
          <cell r="K89">
            <v>0</v>
          </cell>
          <cell r="M89">
            <v>9</v>
          </cell>
          <cell r="N89">
            <v>0</v>
          </cell>
          <cell r="O89" t="str">
            <v/>
          </cell>
          <cell r="P89">
            <v>0</v>
          </cell>
          <cell r="Q89" t="str">
            <v/>
          </cell>
        </row>
        <row r="90">
          <cell r="A90" t="str">
            <v>Installation n°10</v>
          </cell>
          <cell r="K90">
            <v>0</v>
          </cell>
          <cell r="M90">
            <v>10</v>
          </cell>
          <cell r="N90">
            <v>0</v>
          </cell>
          <cell r="O90" t="str">
            <v/>
          </cell>
          <cell r="P90">
            <v>0</v>
          </cell>
          <cell r="Q90" t="str">
            <v/>
          </cell>
        </row>
        <row r="91">
          <cell r="A91" t="str">
            <v>Installation n°11</v>
          </cell>
          <cell r="K91">
            <v>0</v>
          </cell>
          <cell r="M91">
            <v>11</v>
          </cell>
          <cell r="N91">
            <v>0</v>
          </cell>
          <cell r="O91" t="str">
            <v/>
          </cell>
          <cell r="P91">
            <v>0</v>
          </cell>
          <cell r="Q91" t="str">
            <v/>
          </cell>
        </row>
        <row r="92">
          <cell r="A92" t="str">
            <v>Installation n°12</v>
          </cell>
          <cell r="K92">
            <v>0</v>
          </cell>
          <cell r="M92">
            <v>12</v>
          </cell>
          <cell r="N92">
            <v>0</v>
          </cell>
          <cell r="O92" t="str">
            <v/>
          </cell>
          <cell r="P92">
            <v>0</v>
          </cell>
          <cell r="Q92" t="str">
            <v/>
          </cell>
        </row>
        <row r="93">
          <cell r="A93" t="str">
            <v>Installation n°13</v>
          </cell>
          <cell r="K93">
            <v>0</v>
          </cell>
          <cell r="M93">
            <v>13</v>
          </cell>
          <cell r="N93">
            <v>0</v>
          </cell>
          <cell r="O93" t="str">
            <v/>
          </cell>
          <cell r="P93">
            <v>0</v>
          </cell>
          <cell r="Q93" t="str">
            <v/>
          </cell>
        </row>
        <row r="94">
          <cell r="A94" t="str">
            <v>Installation n°14</v>
          </cell>
          <cell r="K94">
            <v>0</v>
          </cell>
          <cell r="M94">
            <v>14</v>
          </cell>
          <cell r="N94">
            <v>0</v>
          </cell>
          <cell r="O94" t="str">
            <v/>
          </cell>
          <cell r="P94">
            <v>0</v>
          </cell>
          <cell r="Q94" t="str">
            <v/>
          </cell>
        </row>
        <row r="95">
          <cell r="A95" t="str">
            <v>Installation n°15</v>
          </cell>
          <cell r="K95">
            <v>0</v>
          </cell>
          <cell r="M95">
            <v>15</v>
          </cell>
          <cell r="N95">
            <v>0</v>
          </cell>
          <cell r="O95" t="str">
            <v/>
          </cell>
          <cell r="P95">
            <v>0</v>
          </cell>
          <cell r="Q95" t="str">
            <v/>
          </cell>
        </row>
        <row r="96">
          <cell r="A96" t="str">
            <v>Installation n°16</v>
          </cell>
          <cell r="K96">
            <v>0</v>
          </cell>
          <cell r="M96">
            <v>16</v>
          </cell>
          <cell r="N96">
            <v>0</v>
          </cell>
          <cell r="O96" t="str">
            <v/>
          </cell>
          <cell r="P96">
            <v>0</v>
          </cell>
          <cell r="Q96" t="str">
            <v/>
          </cell>
        </row>
        <row r="97">
          <cell r="A97" t="str">
            <v>Installation n°17</v>
          </cell>
          <cell r="K97">
            <v>0</v>
          </cell>
          <cell r="M97">
            <v>17</v>
          </cell>
          <cell r="N97">
            <v>0</v>
          </cell>
          <cell r="O97" t="str">
            <v/>
          </cell>
          <cell r="P97">
            <v>0</v>
          </cell>
          <cell r="Q97" t="str">
            <v/>
          </cell>
        </row>
        <row r="98">
          <cell r="A98" t="str">
            <v>Installation n°18</v>
          </cell>
          <cell r="K98">
            <v>0</v>
          </cell>
          <cell r="M98">
            <v>18</v>
          </cell>
          <cell r="N98">
            <v>0</v>
          </cell>
          <cell r="O98" t="str">
            <v/>
          </cell>
          <cell r="P98">
            <v>0</v>
          </cell>
          <cell r="Q98" t="str">
            <v/>
          </cell>
        </row>
        <row r="99">
          <cell r="A99" t="str">
            <v>Installation n°19</v>
          </cell>
          <cell r="K99">
            <v>0</v>
          </cell>
          <cell r="M99">
            <v>19</v>
          </cell>
          <cell r="N99">
            <v>0</v>
          </cell>
          <cell r="O99" t="str">
            <v/>
          </cell>
          <cell r="P99">
            <v>0</v>
          </cell>
          <cell r="Q99" t="str">
            <v/>
          </cell>
        </row>
        <row r="100">
          <cell r="A100" t="str">
            <v>Installation n°20</v>
          </cell>
          <cell r="K100">
            <v>0</v>
          </cell>
          <cell r="M100">
            <v>20</v>
          </cell>
          <cell r="N100">
            <v>0</v>
          </cell>
          <cell r="O100" t="str">
            <v/>
          </cell>
          <cell r="P100">
            <v>0</v>
          </cell>
          <cell r="Q100" t="str">
            <v/>
          </cell>
        </row>
        <row r="101">
          <cell r="A101" t="str">
            <v>Total</v>
          </cell>
          <cell r="G101">
            <v>0</v>
          </cell>
          <cell r="I101">
            <v>0</v>
          </cell>
          <cell r="K101">
            <v>0</v>
          </cell>
        </row>
        <row r="102">
          <cell r="A102" t="str">
            <v>* HTR = Hors TVA Récupérable auprès du Trésor Public ou du Fonds de Compensation de la Taxe sur la Valeur Ajoutée</v>
          </cell>
        </row>
        <row r="104">
          <cell r="A104" t="str">
            <v>INVESTISSEMENTS : GEOTHERMIE DE SURFACE</v>
          </cell>
        </row>
        <row r="106">
          <cell r="A106" t="str">
            <v>Installations</v>
          </cell>
          <cell r="C106" t="str">
            <v>Technologie</v>
          </cell>
          <cell r="G106" t="str">
            <v>Montants des dépenses (HTR*)</v>
          </cell>
          <cell r="I106" t="str">
            <v>Production annuelle envisagée (en MWh/an)</v>
          </cell>
          <cell r="K106" t="str">
            <v>Aide ADEME</v>
          </cell>
        </row>
        <row r="107">
          <cell r="A107" t="str">
            <v>Installation n°1</v>
          </cell>
          <cell r="K107">
            <v>0</v>
          </cell>
          <cell r="M107">
            <v>1</v>
          </cell>
          <cell r="N107">
            <v>0</v>
          </cell>
          <cell r="P107">
            <v>0</v>
          </cell>
          <cell r="Q107" t="str">
            <v/>
          </cell>
        </row>
        <row r="108">
          <cell r="A108" t="str">
            <v>Installation n°2</v>
          </cell>
          <cell r="K108">
            <v>0</v>
          </cell>
          <cell r="M108">
            <v>2</v>
          </cell>
          <cell r="N108">
            <v>0</v>
          </cell>
          <cell r="P108">
            <v>0</v>
          </cell>
          <cell r="Q108" t="str">
            <v/>
          </cell>
        </row>
        <row r="109">
          <cell r="A109" t="str">
            <v>Installation n°3</v>
          </cell>
          <cell r="K109">
            <v>0</v>
          </cell>
          <cell r="M109">
            <v>3</v>
          </cell>
          <cell r="N109">
            <v>0</v>
          </cell>
          <cell r="P109">
            <v>0</v>
          </cell>
          <cell r="Q109" t="str">
            <v/>
          </cell>
        </row>
        <row r="110">
          <cell r="A110" t="str">
            <v>Installation n°4</v>
          </cell>
          <cell r="K110">
            <v>0</v>
          </cell>
          <cell r="M110">
            <v>4</v>
          </cell>
          <cell r="N110">
            <v>0</v>
          </cell>
          <cell r="P110">
            <v>0</v>
          </cell>
          <cell r="Q110" t="str">
            <v/>
          </cell>
        </row>
        <row r="111">
          <cell r="A111" t="str">
            <v>Installation n°5</v>
          </cell>
          <cell r="K111">
            <v>0</v>
          </cell>
          <cell r="M111">
            <v>5</v>
          </cell>
          <cell r="N111">
            <v>0</v>
          </cell>
          <cell r="P111">
            <v>0</v>
          </cell>
          <cell r="Q111" t="str">
            <v/>
          </cell>
        </row>
        <row r="112">
          <cell r="A112" t="str">
            <v>Installation n°6</v>
          </cell>
          <cell r="K112">
            <v>0</v>
          </cell>
          <cell r="M112">
            <v>6</v>
          </cell>
          <cell r="N112">
            <v>0</v>
          </cell>
          <cell r="P112">
            <v>0</v>
          </cell>
          <cell r="Q112" t="str">
            <v/>
          </cell>
        </row>
        <row r="113">
          <cell r="A113" t="str">
            <v>Installation n°7</v>
          </cell>
          <cell r="K113">
            <v>0</v>
          </cell>
          <cell r="M113">
            <v>7</v>
          </cell>
          <cell r="N113">
            <v>0</v>
          </cell>
          <cell r="P113">
            <v>0</v>
          </cell>
          <cell r="Q113" t="str">
            <v/>
          </cell>
        </row>
        <row r="114">
          <cell r="A114" t="str">
            <v>Installation n°8</v>
          </cell>
          <cell r="K114">
            <v>0</v>
          </cell>
          <cell r="M114">
            <v>8</v>
          </cell>
          <cell r="N114">
            <v>0</v>
          </cell>
          <cell r="P114">
            <v>0</v>
          </cell>
          <cell r="Q114" t="str">
            <v/>
          </cell>
        </row>
        <row r="115">
          <cell r="A115" t="str">
            <v>Installation n°9</v>
          </cell>
          <cell r="K115">
            <v>0</v>
          </cell>
          <cell r="M115">
            <v>9</v>
          </cell>
          <cell r="N115">
            <v>0</v>
          </cell>
          <cell r="P115">
            <v>0</v>
          </cell>
          <cell r="Q115" t="str">
            <v/>
          </cell>
        </row>
        <row r="116">
          <cell r="A116" t="str">
            <v>Installation n°10</v>
          </cell>
          <cell r="K116">
            <v>0</v>
          </cell>
          <cell r="M116">
            <v>10</v>
          </cell>
          <cell r="N116">
            <v>0</v>
          </cell>
          <cell r="P116">
            <v>0</v>
          </cell>
          <cell r="Q116" t="str">
            <v/>
          </cell>
        </row>
        <row r="117">
          <cell r="A117" t="str">
            <v>Installation n°11</v>
          </cell>
          <cell r="K117">
            <v>0</v>
          </cell>
          <cell r="M117">
            <v>11</v>
          </cell>
          <cell r="N117">
            <v>0</v>
          </cell>
          <cell r="P117">
            <v>0</v>
          </cell>
          <cell r="Q117" t="str">
            <v/>
          </cell>
        </row>
        <row r="118">
          <cell r="A118" t="str">
            <v>Installation n°12</v>
          </cell>
          <cell r="K118">
            <v>0</v>
          </cell>
          <cell r="M118">
            <v>12</v>
          </cell>
          <cell r="N118">
            <v>0</v>
          </cell>
          <cell r="P118">
            <v>0</v>
          </cell>
          <cell r="Q118" t="str">
            <v/>
          </cell>
        </row>
        <row r="119">
          <cell r="A119" t="str">
            <v>Installation n°13</v>
          </cell>
          <cell r="K119">
            <v>0</v>
          </cell>
          <cell r="M119">
            <v>13</v>
          </cell>
          <cell r="N119">
            <v>0</v>
          </cell>
          <cell r="P119">
            <v>0</v>
          </cell>
          <cell r="Q119" t="str">
            <v/>
          </cell>
        </row>
        <row r="120">
          <cell r="A120" t="str">
            <v>Installation n°14</v>
          </cell>
          <cell r="K120">
            <v>0</v>
          </cell>
          <cell r="M120">
            <v>14</v>
          </cell>
          <cell r="N120">
            <v>0</v>
          </cell>
          <cell r="P120">
            <v>0</v>
          </cell>
          <cell r="Q120" t="str">
            <v/>
          </cell>
        </row>
        <row r="121">
          <cell r="A121" t="str">
            <v>Installation n°15</v>
          </cell>
          <cell r="K121">
            <v>0</v>
          </cell>
          <cell r="M121">
            <v>15</v>
          </cell>
          <cell r="N121">
            <v>0</v>
          </cell>
          <cell r="P121">
            <v>0</v>
          </cell>
          <cell r="Q121" t="str">
            <v/>
          </cell>
        </row>
        <row r="122">
          <cell r="A122" t="str">
            <v>Installation n°16</v>
          </cell>
          <cell r="K122">
            <v>0</v>
          </cell>
          <cell r="M122">
            <v>16</v>
          </cell>
          <cell r="N122">
            <v>0</v>
          </cell>
          <cell r="P122">
            <v>0</v>
          </cell>
          <cell r="Q122" t="str">
            <v/>
          </cell>
        </row>
        <row r="123">
          <cell r="A123" t="str">
            <v>Installation n°17</v>
          </cell>
          <cell r="K123">
            <v>0</v>
          </cell>
          <cell r="M123">
            <v>17</v>
          </cell>
          <cell r="N123">
            <v>0</v>
          </cell>
          <cell r="P123">
            <v>0</v>
          </cell>
          <cell r="Q123" t="str">
            <v/>
          </cell>
        </row>
        <row r="124">
          <cell r="A124" t="str">
            <v>Installation n°18</v>
          </cell>
          <cell r="K124">
            <v>0</v>
          </cell>
          <cell r="M124">
            <v>18</v>
          </cell>
          <cell r="N124">
            <v>0</v>
          </cell>
          <cell r="P124">
            <v>0</v>
          </cell>
          <cell r="Q124" t="str">
            <v/>
          </cell>
        </row>
        <row r="125">
          <cell r="A125" t="str">
            <v>Installation n°19</v>
          </cell>
          <cell r="K125">
            <v>0</v>
          </cell>
          <cell r="M125">
            <v>19</v>
          </cell>
          <cell r="N125">
            <v>0</v>
          </cell>
          <cell r="P125">
            <v>0</v>
          </cell>
          <cell r="Q125" t="str">
            <v/>
          </cell>
        </row>
        <row r="126">
          <cell r="A126" t="str">
            <v>Installation n°20</v>
          </cell>
          <cell r="K126">
            <v>0</v>
          </cell>
          <cell r="M126">
            <v>20</v>
          </cell>
          <cell r="N126">
            <v>0</v>
          </cell>
          <cell r="P126">
            <v>0</v>
          </cell>
          <cell r="Q126" t="str">
            <v/>
          </cell>
        </row>
        <row r="127">
          <cell r="A127" t="str">
            <v>Total</v>
          </cell>
          <cell r="G127">
            <v>0</v>
          </cell>
          <cell r="I127">
            <v>0</v>
          </cell>
          <cell r="K127">
            <v>0</v>
          </cell>
        </row>
        <row r="128">
          <cell r="A128" t="str">
            <v>* HTR = Hors TVA Récupérable auprès du Trésor Public ou du Fonds de Compensation de la Taxe sur la Valeur Ajoutée</v>
          </cell>
        </row>
        <row r="163">
          <cell r="G163">
            <v>150000</v>
          </cell>
        </row>
        <row r="164">
          <cell r="M164">
            <v>0</v>
          </cell>
        </row>
        <row r="165">
          <cell r="M165">
            <v>0</v>
          </cell>
        </row>
        <row r="166">
          <cell r="M166">
            <v>0</v>
          </cell>
        </row>
        <row r="167">
          <cell r="M167">
            <v>0</v>
          </cell>
        </row>
        <row r="168">
          <cell r="M168">
            <v>0</v>
          </cell>
        </row>
        <row r="169">
          <cell r="M169">
            <v>0</v>
          </cell>
        </row>
        <row r="171">
          <cell r="M171">
            <v>0</v>
          </cell>
        </row>
        <row r="172">
          <cell r="M172">
            <v>0</v>
          </cell>
        </row>
        <row r="173">
          <cell r="M173">
            <v>0</v>
          </cell>
        </row>
        <row r="174">
          <cell r="M174">
            <v>0</v>
          </cell>
        </row>
        <row r="176">
          <cell r="M176">
            <v>0</v>
          </cell>
        </row>
        <row r="177">
          <cell r="M177">
            <v>0</v>
          </cell>
        </row>
        <row r="178">
          <cell r="M178">
            <v>0</v>
          </cell>
        </row>
        <row r="179">
          <cell r="M179">
            <v>0</v>
          </cell>
        </row>
        <row r="196">
          <cell r="A196" t="str">
            <v>3.1 Pour les aides aux investissements</v>
          </cell>
        </row>
        <row r="200">
          <cell r="B200" t="str">
            <v xml:space="preserve"> - de 1,25 €/MWh/an sur 20 ans pour les installations biomasse.</v>
          </cell>
        </row>
        <row r="201">
          <cell r="B201" t="e">
            <v>#DIV/0!</v>
          </cell>
        </row>
        <row r="207">
          <cell r="A207" t="str">
            <v>3.2 Pour les aides aux études</v>
          </cell>
        </row>
      </sheetData>
      <sheetData sheetId="1">
        <row r="2">
          <cell r="A2" t="str">
            <v>Oui</v>
          </cell>
          <cell r="B2" t="str">
            <v>Economique</v>
          </cell>
          <cell r="C2" t="str">
            <v>Petite</v>
          </cell>
          <cell r="D2" t="str">
            <v>Métropole</v>
          </cell>
          <cell r="E2" t="str">
            <v>Injection sur réseau urbain</v>
          </cell>
          <cell r="I2" t="str">
            <v>* HTR = Hors TVA Récupérable auprès du Trésor Public ou du Fonds de Compensation de la Taxe sur la Valeur Ajoutée</v>
          </cell>
          <cell r="J2" t="str">
            <v>Territorial</v>
          </cell>
        </row>
        <row r="3">
          <cell r="A3" t="str">
            <v>Non</v>
          </cell>
          <cell r="B3" t="str">
            <v>Non économique</v>
          </cell>
          <cell r="C3" t="str">
            <v>Moyenne</v>
          </cell>
          <cell r="D3" t="str">
            <v>Outre-Mer</v>
          </cell>
          <cell r="E3" t="str">
            <v>Agriculture</v>
          </cell>
          <cell r="G3" t="str">
            <v>Existant</v>
          </cell>
          <cell r="J3" t="str">
            <v>Patrimonial</v>
          </cell>
        </row>
        <row r="4">
          <cell r="C4" t="str">
            <v>Grande</v>
          </cell>
          <cell r="E4" t="str">
            <v>Collectif (hors injection sur réseau urbain)</v>
          </cell>
        </row>
        <row r="5">
          <cell r="E5" t="str">
            <v>Tertiaire (hors injection sur réseau urbain)</v>
          </cell>
        </row>
        <row r="6">
          <cell r="E6" t="str">
            <v>Industrie</v>
          </cell>
        </row>
      </sheetData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Fiche de vérification"/>
      <sheetName val="Valeurs de reference"/>
      <sheetName val="Fiche de synthèse"/>
      <sheetName val="Aide au calcul"/>
      <sheetName val="listes deroulantes"/>
    </sheetNames>
    <sheetDataSet>
      <sheetData sheetId="0"/>
      <sheetData sheetId="1">
        <row r="16">
          <cell r="B16">
            <v>1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caractéristiques projet"/>
      <sheetName val="Résultats"/>
      <sheetName val="solution biomasse"/>
      <sheetName val="solution comparaison"/>
      <sheetName val="Plafonnements"/>
      <sheetName val="TEC Production"/>
      <sheetName val="TEC Réseau"/>
      <sheetName val="Evolution couts"/>
      <sheetName val="Détails sous-stations"/>
      <sheetName val="Hypothèses à retenir pour 2020"/>
      <sheetName val="menu deroulant"/>
      <sheetName val="evolution CCE"/>
      <sheetName val="Feuil1"/>
    </sheetNames>
    <sheetDataSet>
      <sheetData sheetId="0" refreshError="1"/>
      <sheetData sheetId="1" refreshError="1">
        <row r="10">
          <cell r="D10" t="str">
            <v>Concurrentiel</v>
          </cell>
        </row>
        <row r="19">
          <cell r="D19">
            <v>3500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ables/table1.xml><?xml version="1.0" encoding="utf-8"?>
<table xmlns="http://schemas.openxmlformats.org/spreadsheetml/2006/main" id="1" name="S_besoinsecs" displayName="S_besoinsecs" ref="A4:A12" totalsRowShown="0" headerRowDxfId="20" dataDxfId="19">
  <autoFilter ref="A4:A12"/>
  <tableColumns count="1">
    <tableColumn id="1" name="Besoins ECS" dataDxfId="18"/>
  </tableColumns>
  <tableStyleInfo name="TableStyleLight5" showFirstColumn="0" showLastColumn="0" showRowStripes="1" showColumnStripes="0"/>
</table>
</file>

<file path=xl/tables/table10.xml><?xml version="1.0" encoding="utf-8"?>
<table xmlns="http://schemas.openxmlformats.org/spreadsheetml/2006/main" id="10" name="S_neufexistant" displayName="S_neufexistant" ref="S4:S7" totalsRowShown="0" headerRowDxfId="7">
  <autoFilter ref="S4:S7"/>
  <tableColumns count="1">
    <tableColumn id="1" name="Neuf/Existant"/>
  </tableColumns>
  <tableStyleInfo name="TableStyleLight5" showFirstColumn="0" showLastColumn="0" showRowStripes="1" showColumnStripes="0"/>
</table>
</file>

<file path=xl/tables/table11.xml><?xml version="1.0" encoding="utf-8"?>
<table xmlns="http://schemas.openxmlformats.org/spreadsheetml/2006/main" id="11" name="S_ecsouprocess" displayName="S_ecsouprocess" ref="U4:U8" totalsRowShown="0">
  <autoFilter ref="U4:U8"/>
  <tableColumns count="1">
    <tableColumn id="1" name="ECS ou process"/>
  </tableColumns>
  <tableStyleInfo name="TableStyleLight5" showFirstColumn="0" showLastColumn="0" showRowStripes="1" showColumnStripes="0"/>
</table>
</file>

<file path=xl/tables/table12.xml><?xml version="1.0" encoding="utf-8"?>
<table xmlns="http://schemas.openxmlformats.org/spreadsheetml/2006/main" id="12" name="S_typedemaitredouvrage" displayName="S_typedemaitredouvrage" ref="W4:W11" totalsRowShown="0" dataDxfId="6">
  <autoFilter ref="W4:W11"/>
  <tableColumns count="1">
    <tableColumn id="1" name="Type de maître d'ouvrage" dataDxfId="5"/>
  </tableColumns>
  <tableStyleInfo name="TableStyleLight5" showFirstColumn="0" showLastColumn="0" showRowStripes="1" showColumnStripes="0"/>
</table>
</file>

<file path=xl/tables/table13.xml><?xml version="1.0" encoding="utf-8"?>
<table xmlns="http://schemas.openxmlformats.org/spreadsheetml/2006/main" id="13" name="S_lcoutia" displayName="S_lcoutia" ref="Y4:Y7" totalsRowShown="0">
  <autoFilter ref="Y4:Y7"/>
  <tableColumns count="1">
    <tableColumn id="1" name="LC ou TIA"/>
  </tableColumns>
  <tableStyleInfo name="TableStyleLight5" showFirstColumn="0" showLastColumn="0" showRowStripes="1" showColumnStripes="0"/>
</table>
</file>

<file path=xl/tables/table14.xml><?xml version="1.0" encoding="utf-8"?>
<table xmlns="http://schemas.openxmlformats.org/spreadsheetml/2006/main" id="14" name="S_etapesdossier" displayName="S_etapesdossier" ref="AA4:AA7" totalsRowShown="0" dataDxfId="4">
  <autoFilter ref="AA4:AA7"/>
  <tableColumns count="1">
    <tableColumn id="1" name="Etapes_dossier" dataDxfId="3"/>
  </tableColumns>
  <tableStyleInfo name="TableStyleLight5" showFirstColumn="0" showLastColumn="0" showRowStripes="1" showColumnStripes="0"/>
</table>
</file>

<file path=xl/tables/table15.xml><?xml version="1.0" encoding="utf-8"?>
<table xmlns="http://schemas.openxmlformats.org/spreadsheetml/2006/main" id="16" name="S_referent" displayName="S_referent" ref="AC4:AC8" totalsRowShown="0" headerRowDxfId="2" dataDxfId="1">
  <autoFilter ref="AC4:AC8"/>
  <tableColumns count="1">
    <tableColumn id="1" name="Referent" dataDxfId="0"/>
  </tableColumns>
  <tableStyleInfo name="TableStyleLight5" showFirstColumn="0" showLastColumn="0" showRowStripes="1" showColumnStripes="0"/>
</table>
</file>

<file path=xl/tables/table2.xml><?xml version="1.0" encoding="utf-8"?>
<table xmlns="http://schemas.openxmlformats.org/spreadsheetml/2006/main" id="2" name="S_ouinon" displayName="S_ouinon" ref="C4:C7" totalsRowShown="0">
  <autoFilter ref="C4:C7"/>
  <tableColumns count="1">
    <tableColumn id="1" name="Oui/non"/>
  </tableColumns>
  <tableStyleInfo name="TableStyleLight5" showFirstColumn="0" showLastColumn="0" showRowStripes="1" showColumnStripes="0"/>
</table>
</file>

<file path=xl/tables/table3.xml><?xml version="1.0" encoding="utf-8"?>
<table xmlns="http://schemas.openxmlformats.org/spreadsheetml/2006/main" id="3" name="S_utilisation" displayName="S_utilisation" ref="E4:E11" totalsRowShown="0">
  <autoFilter ref="E4:E11"/>
  <tableColumns count="1">
    <tableColumn id="1" name="Utilisation"/>
  </tableColumns>
  <tableStyleInfo name="TableStyleLight5" showFirstColumn="0" showLastColumn="0" showRowStripes="1" showColumnStripes="0"/>
</table>
</file>

<file path=xl/tables/table4.xml><?xml version="1.0" encoding="utf-8"?>
<table xmlns="http://schemas.openxmlformats.org/spreadsheetml/2006/main" id="4" name="S_vecteurenergetique" displayName="S_vecteurenergetique" ref="G4:G9" totalsRowShown="0" dataDxfId="17">
  <autoFilter ref="G4:G9"/>
  <tableColumns count="1">
    <tableColumn id="1" name="Vecteur énergétique" dataDxfId="16"/>
  </tableColumns>
  <tableStyleInfo name="TableStyleLight5" showFirstColumn="0" showLastColumn="0" showRowStripes="1" showColumnStripes="0"/>
</table>
</file>

<file path=xl/tables/table5.xml><?xml version="1.0" encoding="utf-8"?>
<table xmlns="http://schemas.openxmlformats.org/spreadsheetml/2006/main" id="5" name="S_productionsolaire" displayName="S_productionsolaire" ref="I4:I12" totalsRowShown="0" dataDxfId="15">
  <autoFilter ref="I4:I12"/>
  <tableColumns count="1">
    <tableColumn id="1" name="Production solaire" dataDxfId="14"/>
  </tableColumns>
  <tableStyleInfo name="TableStyleLight5" showFirstColumn="0" showLastColumn="0" showRowStripes="1" showColumnStripes="0"/>
</table>
</file>

<file path=xl/tables/table6.xml><?xml version="1.0" encoding="utf-8"?>
<table xmlns="http://schemas.openxmlformats.org/spreadsheetml/2006/main" id="6" name="S_schemas" displayName="S_schemas" ref="K4:K13" totalsRowShown="0" dataDxfId="13">
  <autoFilter ref="K4:K13"/>
  <tableColumns count="1">
    <tableColumn id="1" name="Schémas" dataDxfId="12"/>
  </tableColumns>
  <tableStyleInfo name="TableStyleLight5" showFirstColumn="0" showLastColumn="0" showRowStripes="1" showColumnStripes="0"/>
</table>
</file>

<file path=xl/tables/table7.xml><?xml version="1.0" encoding="utf-8"?>
<table xmlns="http://schemas.openxmlformats.org/spreadsheetml/2006/main" id="7" name="S_capteur" displayName="S_capteur" ref="M4:M8" totalsRowShown="0">
  <autoFilter ref="M4:M8"/>
  <tableColumns count="1">
    <tableColumn id="1" name="Capteur"/>
  </tableColumns>
  <tableStyleInfo name="TableStyleLight5" showFirstColumn="0" showLastColumn="0" showRowStripes="1" showColumnStripes="0"/>
</table>
</file>

<file path=xl/tables/table8.xml><?xml version="1.0" encoding="utf-8"?>
<table xmlns="http://schemas.openxmlformats.org/spreadsheetml/2006/main" id="8" name="S_source" displayName="S_source" ref="O4:O9" totalsRowShown="0" dataDxfId="11">
  <autoFilter ref="O4:O9"/>
  <tableColumns count="1">
    <tableColumn id="1" name="Source" dataDxfId="10"/>
  </tableColumns>
  <tableStyleInfo name="TableStyleLight5" showFirstColumn="0" showLastColumn="0" showRowStripes="1" showColumnStripes="0"/>
</table>
</file>

<file path=xl/tables/table9.xml><?xml version="1.0" encoding="utf-8"?>
<table xmlns="http://schemas.openxmlformats.org/spreadsheetml/2006/main" id="9" name="S_energie" displayName="S_energie" ref="Q4:Q8" totalsRowShown="0" dataDxfId="9">
  <autoFilter ref="Q4:Q8"/>
  <tableColumns count="1">
    <tableColumn id="1" name="Energie" dataDxfId="8"/>
  </tableColumns>
  <tableStyleInfo name="TableStyleLight5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1"/>
  <sheetViews>
    <sheetView workbookViewId="0">
      <selection activeCell="K11" sqref="K11"/>
    </sheetView>
  </sheetViews>
  <sheetFormatPr baseColWidth="10" defaultRowHeight="15" x14ac:dyDescent="0.25"/>
  <cols>
    <col min="1" max="1" width="11.42578125" style="24"/>
    <col min="2" max="2" width="12.7109375" style="1" customWidth="1"/>
    <col min="3" max="3" width="9" style="1" customWidth="1"/>
    <col min="4" max="4" width="11.42578125" style="1"/>
    <col min="5" max="5" width="29.7109375" style="1" customWidth="1"/>
    <col min="6" max="7" width="11.42578125" style="1"/>
    <col min="8" max="13" width="11.42578125" style="24"/>
    <col min="14" max="16384" width="11.42578125" style="1"/>
  </cols>
  <sheetData>
    <row r="1" spans="2:35" s="24" customFormat="1" x14ac:dyDescent="0.25"/>
    <row r="2" spans="2:35" s="24" customFormat="1" ht="15.75" thickBot="1" x14ac:dyDescent="0.3"/>
    <row r="3" spans="2:35" ht="19.5" thickBot="1" x14ac:dyDescent="0.35">
      <c r="B3" s="317" t="s">
        <v>197</v>
      </c>
      <c r="C3" s="318"/>
      <c r="D3" s="318"/>
      <c r="E3" s="318"/>
      <c r="F3" s="318"/>
      <c r="G3" s="319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</row>
    <row r="4" spans="2:35" x14ac:dyDescent="0.25">
      <c r="B4" s="70"/>
      <c r="C4" s="69"/>
      <c r="D4" s="69"/>
      <c r="E4" s="69"/>
      <c r="F4" s="69"/>
      <c r="G4" s="71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</row>
    <row r="5" spans="2:35" ht="15.75" customHeight="1" x14ac:dyDescent="0.25">
      <c r="B5" s="320" t="s">
        <v>266</v>
      </c>
      <c r="C5" s="321"/>
      <c r="D5" s="328" t="s">
        <v>199</v>
      </c>
      <c r="E5" s="329"/>
      <c r="F5" s="329"/>
      <c r="G5" s="330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</row>
    <row r="6" spans="2:35" x14ac:dyDescent="0.25">
      <c r="B6" s="322"/>
      <c r="C6" s="323"/>
      <c r="D6" s="331" t="s">
        <v>268</v>
      </c>
      <c r="E6" s="332"/>
      <c r="F6" s="332"/>
      <c r="G6" s="333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</row>
    <row r="7" spans="2:35" x14ac:dyDescent="0.25">
      <c r="B7" s="322"/>
      <c r="C7" s="323"/>
      <c r="D7" s="334" t="s">
        <v>198</v>
      </c>
      <c r="E7" s="335"/>
      <c r="F7" s="335"/>
      <c r="G7" s="336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</row>
    <row r="8" spans="2:35" x14ac:dyDescent="0.25">
      <c r="B8" s="324"/>
      <c r="C8" s="325"/>
      <c r="D8" s="337" t="s">
        <v>267</v>
      </c>
      <c r="E8" s="338"/>
      <c r="F8" s="338"/>
      <c r="G8" s="339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</row>
    <row r="9" spans="2:35" x14ac:dyDescent="0.25">
      <c r="B9" s="70"/>
      <c r="C9" s="69"/>
      <c r="D9" s="69"/>
      <c r="E9" s="69"/>
      <c r="F9" s="69"/>
      <c r="G9" s="71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</row>
    <row r="10" spans="2:35" x14ac:dyDescent="0.25">
      <c r="B10" s="75"/>
      <c r="C10" s="69"/>
      <c r="D10" s="69"/>
      <c r="E10" s="69"/>
      <c r="F10" s="69"/>
      <c r="G10" s="71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</row>
    <row r="11" spans="2:35" x14ac:dyDescent="0.25">
      <c r="B11" s="320" t="s">
        <v>200</v>
      </c>
      <c r="C11" s="321"/>
      <c r="D11" s="255" t="s">
        <v>201</v>
      </c>
      <c r="E11" s="255"/>
      <c r="F11" s="255"/>
      <c r="G11" s="257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</row>
    <row r="12" spans="2:35" x14ac:dyDescent="0.25">
      <c r="B12" s="322"/>
      <c r="C12" s="323"/>
      <c r="D12" s="259" t="s">
        <v>249</v>
      </c>
      <c r="E12" s="69"/>
      <c r="F12" s="69"/>
      <c r="G12" s="71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</row>
    <row r="13" spans="2:35" x14ac:dyDescent="0.25">
      <c r="B13" s="322"/>
      <c r="C13" s="323"/>
      <c r="D13" s="260" t="s">
        <v>248</v>
      </c>
      <c r="E13" s="69"/>
      <c r="F13" s="69"/>
      <c r="G13" s="71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</row>
    <row r="14" spans="2:35" x14ac:dyDescent="0.25">
      <c r="B14" s="324"/>
      <c r="C14" s="325"/>
      <c r="D14" s="255" t="s">
        <v>245</v>
      </c>
      <c r="E14" s="255"/>
      <c r="F14" s="255"/>
      <c r="G14" s="257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</row>
    <row r="15" spans="2:35" x14ac:dyDescent="0.25">
      <c r="B15" s="290" t="s">
        <v>287</v>
      </c>
      <c r="C15" s="69"/>
      <c r="D15" s="69"/>
      <c r="E15" s="69"/>
      <c r="F15" s="69"/>
      <c r="G15" s="71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</row>
    <row r="16" spans="2:35" ht="15" customHeight="1" x14ac:dyDescent="0.25">
      <c r="B16" s="326" t="s">
        <v>246</v>
      </c>
      <c r="C16" s="327"/>
      <c r="D16" s="256" t="s">
        <v>247</v>
      </c>
      <c r="E16" s="178"/>
      <c r="F16" s="178"/>
      <c r="G16" s="258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</row>
    <row r="17" spans="2:35" x14ac:dyDescent="0.25">
      <c r="B17" s="75"/>
      <c r="C17" s="69"/>
      <c r="D17" s="69"/>
      <c r="E17" s="69"/>
      <c r="F17" s="69"/>
      <c r="G17" s="71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</row>
    <row r="18" spans="2:35" x14ac:dyDescent="0.25">
      <c r="B18" s="70"/>
      <c r="C18" s="69"/>
      <c r="D18" s="69"/>
      <c r="E18" s="69"/>
      <c r="F18" s="69"/>
      <c r="G18" s="71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</row>
    <row r="19" spans="2:35" ht="15.75" customHeight="1" thickBot="1" x14ac:dyDescent="0.3">
      <c r="B19" s="72" t="s">
        <v>269</v>
      </c>
      <c r="C19" s="73"/>
      <c r="D19" s="73"/>
      <c r="E19" s="73"/>
      <c r="F19" s="73"/>
      <c r="G19" s="7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</row>
    <row r="20" spans="2:35" s="24" customFormat="1" x14ac:dyDescent="0.25"/>
    <row r="21" spans="2:35" s="24" customFormat="1" x14ac:dyDescent="0.25"/>
    <row r="22" spans="2:35" s="24" customFormat="1" x14ac:dyDescent="0.25"/>
    <row r="23" spans="2:35" s="24" customFormat="1" x14ac:dyDescent="0.25"/>
    <row r="24" spans="2:35" s="24" customFormat="1" x14ac:dyDescent="0.25"/>
    <row r="25" spans="2:35" s="24" customFormat="1" x14ac:dyDescent="0.25"/>
    <row r="26" spans="2:35" s="24" customFormat="1" x14ac:dyDescent="0.25"/>
    <row r="27" spans="2:35" s="24" customFormat="1" x14ac:dyDescent="0.25"/>
    <row r="28" spans="2:35" s="24" customFormat="1" x14ac:dyDescent="0.25"/>
    <row r="29" spans="2:35" s="24" customFormat="1" x14ac:dyDescent="0.25"/>
    <row r="30" spans="2:35" s="24" customFormat="1" x14ac:dyDescent="0.25"/>
    <row r="31" spans="2:35" s="24" customFormat="1" x14ac:dyDescent="0.25"/>
    <row r="32" spans="2:35" s="24" customFormat="1" x14ac:dyDescent="0.25"/>
    <row r="33" s="24" customFormat="1" x14ac:dyDescent="0.25"/>
    <row r="34" s="24" customFormat="1" x14ac:dyDescent="0.25"/>
    <row r="35" s="24" customFormat="1" x14ac:dyDescent="0.25"/>
    <row r="36" s="24" customFormat="1" x14ac:dyDescent="0.25"/>
    <row r="37" s="24" customFormat="1" x14ac:dyDescent="0.25"/>
    <row r="38" s="24" customFormat="1" x14ac:dyDescent="0.25"/>
    <row r="39" s="24" customFormat="1" x14ac:dyDescent="0.25"/>
    <row r="40" s="24" customFormat="1" x14ac:dyDescent="0.25"/>
    <row r="41" s="24" customFormat="1" x14ac:dyDescent="0.25"/>
    <row r="42" s="24" customFormat="1" x14ac:dyDescent="0.25"/>
    <row r="43" s="24" customFormat="1" x14ac:dyDescent="0.25"/>
    <row r="44" s="24" customFormat="1" x14ac:dyDescent="0.25"/>
    <row r="45" s="24" customFormat="1" x14ac:dyDescent="0.25"/>
    <row r="46" s="24" customFormat="1" x14ac:dyDescent="0.25"/>
    <row r="47" s="24" customFormat="1" x14ac:dyDescent="0.25"/>
    <row r="48" s="24" customFormat="1" x14ac:dyDescent="0.25"/>
    <row r="49" s="24" customFormat="1" x14ac:dyDescent="0.25"/>
    <row r="50" s="24" customFormat="1" x14ac:dyDescent="0.25"/>
    <row r="51" s="24" customFormat="1" x14ac:dyDescent="0.25"/>
  </sheetData>
  <mergeCells count="8">
    <mergeCell ref="B3:G3"/>
    <mergeCell ref="B11:C14"/>
    <mergeCell ref="B16:C16"/>
    <mergeCell ref="B5:C8"/>
    <mergeCell ref="D5:G5"/>
    <mergeCell ref="D6:G6"/>
    <mergeCell ref="D7:G7"/>
    <mergeCell ref="D8:G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BF476"/>
  <sheetViews>
    <sheetView tabSelected="1" zoomScale="90" zoomScaleNormal="90" workbookViewId="0">
      <selection activeCell="A79" sqref="A79:XFD181"/>
    </sheetView>
  </sheetViews>
  <sheetFormatPr baseColWidth="10" defaultRowHeight="15" x14ac:dyDescent="0.25"/>
  <cols>
    <col min="1" max="1" width="11.42578125" style="24"/>
    <col min="2" max="2" width="15.140625" style="1" customWidth="1"/>
    <col min="3" max="3" width="15" style="1" customWidth="1"/>
    <col min="4" max="4" width="14.42578125" style="1" customWidth="1"/>
    <col min="5" max="5" width="23.5703125" style="1" customWidth="1"/>
    <col min="6" max="6" width="19.28515625" style="1" customWidth="1"/>
    <col min="7" max="7" width="21.140625" style="1" customWidth="1"/>
    <col min="8" max="8" width="19.85546875" style="1" customWidth="1"/>
    <col min="9" max="9" width="17.140625" style="1" customWidth="1"/>
    <col min="10" max="10" width="18.5703125" style="1" customWidth="1"/>
    <col min="11" max="11" width="14.85546875" style="1" customWidth="1"/>
    <col min="12" max="12" width="11.42578125" style="1"/>
    <col min="13" max="21" width="11.42578125" style="24"/>
    <col min="22" max="16384" width="11.42578125" style="1"/>
  </cols>
  <sheetData>
    <row r="1" spans="2:46" ht="22.5" customHeight="1" thickBot="1" x14ac:dyDescent="0.35">
      <c r="B1" s="181" t="s">
        <v>86</v>
      </c>
      <c r="C1" s="182"/>
      <c r="D1" s="183" t="s">
        <v>87</v>
      </c>
      <c r="E1" s="184"/>
      <c r="F1" s="184"/>
      <c r="G1" s="184"/>
      <c r="H1" s="184"/>
      <c r="I1" s="184"/>
      <c r="J1" s="184"/>
      <c r="K1" s="185"/>
      <c r="L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2:46" ht="15.75" customHeight="1" x14ac:dyDescent="0.25">
      <c r="B2" s="470">
        <f>G19</f>
        <v>0</v>
      </c>
      <c r="C2" s="471"/>
      <c r="D2" s="471"/>
      <c r="E2" s="471"/>
      <c r="F2" s="471"/>
      <c r="G2" s="471"/>
      <c r="H2" s="116"/>
      <c r="I2" s="117"/>
      <c r="J2" s="117"/>
      <c r="K2" s="186"/>
      <c r="L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</row>
    <row r="3" spans="2:46" ht="15" customHeight="1" x14ac:dyDescent="0.25">
      <c r="B3" s="472"/>
      <c r="C3" s="473"/>
      <c r="D3" s="473"/>
      <c r="E3" s="473"/>
      <c r="F3" s="473"/>
      <c r="G3" s="473"/>
      <c r="H3" s="58"/>
      <c r="I3" s="59"/>
      <c r="J3" s="476" t="s">
        <v>224</v>
      </c>
      <c r="K3" s="477"/>
      <c r="L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</row>
    <row r="4" spans="2:46" ht="15" customHeight="1" thickBot="1" x14ac:dyDescent="0.3">
      <c r="B4" s="474"/>
      <c r="C4" s="475"/>
      <c r="D4" s="475"/>
      <c r="E4" s="475"/>
      <c r="F4" s="475"/>
      <c r="G4" s="475"/>
      <c r="H4" s="58"/>
      <c r="I4" s="59"/>
      <c r="J4" s="476"/>
      <c r="K4" s="477"/>
      <c r="L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</row>
    <row r="5" spans="2:46" ht="15.75" customHeight="1" x14ac:dyDescent="0.25">
      <c r="B5" s="480">
        <f>F36</f>
        <v>0</v>
      </c>
      <c r="C5" s="481"/>
      <c r="D5" s="481"/>
      <c r="E5" s="481"/>
      <c r="F5" s="481"/>
      <c r="G5" s="481"/>
      <c r="H5" s="58"/>
      <c r="I5" s="59"/>
      <c r="J5" s="476"/>
      <c r="K5" s="477"/>
      <c r="L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</row>
    <row r="6" spans="2:46" ht="15" customHeight="1" x14ac:dyDescent="0.25">
      <c r="B6" s="482"/>
      <c r="C6" s="483"/>
      <c r="D6" s="483"/>
      <c r="E6" s="483"/>
      <c r="F6" s="483"/>
      <c r="G6" s="483"/>
      <c r="H6" s="58"/>
      <c r="I6" s="59"/>
      <c r="J6" s="476"/>
      <c r="K6" s="477"/>
      <c r="L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</row>
    <row r="7" spans="2:46" ht="15.75" customHeight="1" thickBot="1" x14ac:dyDescent="0.3">
      <c r="B7" s="484"/>
      <c r="C7" s="485"/>
      <c r="D7" s="485"/>
      <c r="E7" s="485" t="b">
        <v>1</v>
      </c>
      <c r="F7" s="485"/>
      <c r="G7" s="485" t="b">
        <v>0</v>
      </c>
      <c r="H7" s="118"/>
      <c r="I7" s="119"/>
      <c r="J7" s="478"/>
      <c r="K7" s="479"/>
      <c r="L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</row>
    <row r="8" spans="2:46" ht="15.75" customHeight="1" x14ac:dyDescent="0.25">
      <c r="B8" s="496" t="s">
        <v>253</v>
      </c>
      <c r="C8" s="497"/>
      <c r="D8" s="497"/>
      <c r="E8" s="497"/>
      <c r="F8" s="497"/>
      <c r="G8" s="497"/>
      <c r="H8" s="497"/>
      <c r="I8" s="497"/>
      <c r="J8" s="497"/>
      <c r="K8" s="498"/>
      <c r="L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</row>
    <row r="9" spans="2:46" ht="15.75" customHeight="1" x14ac:dyDescent="0.25">
      <c r="B9" s="350" t="s">
        <v>3</v>
      </c>
      <c r="C9" s="351"/>
      <c r="D9" s="351"/>
      <c r="E9" s="351"/>
      <c r="F9" s="351"/>
      <c r="G9" s="351"/>
      <c r="H9" s="351"/>
      <c r="I9" s="351"/>
      <c r="J9" s="351"/>
      <c r="K9" s="352"/>
      <c r="L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</row>
    <row r="10" spans="2:46" ht="15.75" customHeight="1" x14ac:dyDescent="0.25">
      <c r="B10" s="251"/>
      <c r="C10" s="252"/>
      <c r="D10" s="252"/>
      <c r="E10" s="351" t="s">
        <v>254</v>
      </c>
      <c r="F10" s="351"/>
      <c r="G10" s="351"/>
      <c r="H10" s="351"/>
      <c r="I10" s="253" t="s">
        <v>177</v>
      </c>
      <c r="J10" s="253" t="s">
        <v>256</v>
      </c>
      <c r="K10" s="254" t="s">
        <v>265</v>
      </c>
      <c r="L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</row>
    <row r="11" spans="2:46" ht="15.75" customHeight="1" x14ac:dyDescent="0.25">
      <c r="B11" s="350" t="s">
        <v>257</v>
      </c>
      <c r="C11" s="351"/>
      <c r="D11" s="351"/>
      <c r="E11" s="351"/>
      <c r="F11" s="351"/>
      <c r="G11" s="351"/>
      <c r="H11" s="351"/>
      <c r="I11" s="351"/>
      <c r="J11" s="351"/>
      <c r="K11" s="352"/>
      <c r="L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</row>
    <row r="12" spans="2:46" ht="15.75" customHeight="1" x14ac:dyDescent="0.25">
      <c r="B12" s="350" t="s">
        <v>264</v>
      </c>
      <c r="C12" s="351"/>
      <c r="D12" s="351"/>
      <c r="E12" s="351"/>
      <c r="F12" s="351"/>
      <c r="G12" s="351"/>
      <c r="H12" s="351"/>
      <c r="I12" s="351"/>
      <c r="J12" s="351"/>
      <c r="K12" s="352"/>
      <c r="L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</row>
    <row r="13" spans="2:46" ht="15.75" customHeight="1" x14ac:dyDescent="0.25">
      <c r="B13" s="350" t="s">
        <v>259</v>
      </c>
      <c r="C13" s="351"/>
      <c r="D13" s="351"/>
      <c r="E13" s="351"/>
      <c r="F13" s="351"/>
      <c r="G13" s="351"/>
      <c r="H13" s="351"/>
      <c r="I13" s="351"/>
      <c r="J13" s="351"/>
      <c r="K13" s="352"/>
      <c r="L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</row>
    <row r="14" spans="2:46" ht="15.75" customHeight="1" thickBot="1" x14ac:dyDescent="0.3">
      <c r="B14" s="353" t="s">
        <v>255</v>
      </c>
      <c r="C14" s="354"/>
      <c r="D14" s="354"/>
      <c r="E14" s="354"/>
      <c r="F14" s="354"/>
      <c r="G14" s="354"/>
      <c r="H14" s="354"/>
      <c r="I14" s="354"/>
      <c r="J14" s="354"/>
      <c r="K14" s="355"/>
      <c r="L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</row>
    <row r="15" spans="2:46" ht="15.75" customHeight="1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</row>
    <row r="16" spans="2:46" ht="15.75" customHeight="1" x14ac:dyDescent="0.25"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</row>
    <row r="17" spans="2:46" ht="15.75" customHeight="1" thickBot="1" x14ac:dyDescent="0.3"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</row>
    <row r="18" spans="2:46" ht="19.5" thickBot="1" x14ac:dyDescent="0.35">
      <c r="B18" s="377" t="s">
        <v>3</v>
      </c>
      <c r="C18" s="378"/>
      <c r="D18" s="378"/>
      <c r="E18" s="378"/>
      <c r="F18" s="378"/>
      <c r="G18" s="378"/>
      <c r="H18" s="378"/>
      <c r="I18" s="378"/>
      <c r="J18" s="378"/>
      <c r="K18" s="379"/>
      <c r="L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</row>
    <row r="19" spans="2:46" x14ac:dyDescent="0.25">
      <c r="B19" s="489" t="s">
        <v>0</v>
      </c>
      <c r="C19" s="490"/>
      <c r="D19" s="490"/>
      <c r="E19" s="490"/>
      <c r="F19" s="491"/>
      <c r="G19" s="492"/>
      <c r="H19" s="492"/>
      <c r="I19" s="492"/>
      <c r="J19" s="492"/>
      <c r="K19" s="493"/>
      <c r="L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</row>
    <row r="20" spans="2:46" x14ac:dyDescent="0.25">
      <c r="B20" s="468" t="s">
        <v>1</v>
      </c>
      <c r="C20" s="469"/>
      <c r="D20" s="469"/>
      <c r="E20" s="469"/>
      <c r="F20" s="469"/>
      <c r="G20" s="6"/>
      <c r="H20" s="553"/>
      <c r="I20" s="553"/>
      <c r="J20" s="553"/>
      <c r="K20" s="554"/>
      <c r="L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</row>
    <row r="21" spans="2:46" x14ac:dyDescent="0.25">
      <c r="B21" s="468" t="s">
        <v>2</v>
      </c>
      <c r="C21" s="469"/>
      <c r="D21" s="469"/>
      <c r="E21" s="469"/>
      <c r="F21" s="469"/>
      <c r="G21" s="7"/>
      <c r="H21" s="553"/>
      <c r="I21" s="553"/>
      <c r="J21" s="553"/>
      <c r="K21" s="554"/>
      <c r="L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</row>
    <row r="22" spans="2:46" x14ac:dyDescent="0.25">
      <c r="B22" s="468" t="s">
        <v>52</v>
      </c>
      <c r="C22" s="469"/>
      <c r="D22" s="469"/>
      <c r="E22" s="469"/>
      <c r="F22" s="469"/>
      <c r="G22" s="6"/>
      <c r="H22" s="553"/>
      <c r="I22" s="553"/>
      <c r="J22" s="553"/>
      <c r="K22" s="554"/>
      <c r="L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</row>
    <row r="23" spans="2:46" x14ac:dyDescent="0.25">
      <c r="B23" s="468" t="s">
        <v>9</v>
      </c>
      <c r="C23" s="469"/>
      <c r="D23" s="469"/>
      <c r="E23" s="469"/>
      <c r="F23" s="469"/>
      <c r="G23" s="8"/>
      <c r="H23" s="486" t="str">
        <f>IF(G23&lt;=G20,"","Les travaux ont commencés avant la date de dépôt du dossier: le projet n'est plus finançable")</f>
        <v/>
      </c>
      <c r="I23" s="487"/>
      <c r="J23" s="487"/>
      <c r="K23" s="488"/>
      <c r="L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</row>
    <row r="24" spans="2:46" x14ac:dyDescent="0.25">
      <c r="B24" s="468" t="s">
        <v>6</v>
      </c>
      <c r="C24" s="469"/>
      <c r="D24" s="469"/>
      <c r="E24" s="469"/>
      <c r="F24" s="469"/>
      <c r="G24" s="154" t="s">
        <v>4</v>
      </c>
      <c r="H24" s="267" t="s">
        <v>270</v>
      </c>
      <c r="I24" s="268"/>
      <c r="J24" s="268"/>
      <c r="K24" s="269"/>
      <c r="L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</row>
    <row r="25" spans="2:46" x14ac:dyDescent="0.25">
      <c r="B25" s="468" t="s">
        <v>11</v>
      </c>
      <c r="C25" s="469"/>
      <c r="D25" s="469"/>
      <c r="E25" s="469"/>
      <c r="F25" s="469"/>
      <c r="G25" s="154" t="s">
        <v>183</v>
      </c>
      <c r="H25" s="261"/>
      <c r="I25" s="262"/>
      <c r="J25" s="262"/>
      <c r="K25" s="263"/>
      <c r="L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</row>
    <row r="26" spans="2:46" x14ac:dyDescent="0.25">
      <c r="B26" s="468" t="s">
        <v>179</v>
      </c>
      <c r="C26" s="469"/>
      <c r="D26" s="469"/>
      <c r="E26" s="469"/>
      <c r="F26" s="469"/>
      <c r="G26" s="154" t="s">
        <v>4</v>
      </c>
      <c r="H26" s="261" t="str">
        <f>IF(G26="oui","pas éligible aux CDENR mais au Fonds Chaleur","")</f>
        <v>pas éligible aux CDENR mais au Fonds Chaleur</v>
      </c>
      <c r="I26" s="262"/>
      <c r="J26" s="262"/>
      <c r="K26" s="263"/>
      <c r="L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</row>
    <row r="27" spans="2:46" x14ac:dyDescent="0.25">
      <c r="B27" s="468" t="s">
        <v>149</v>
      </c>
      <c r="C27" s="469"/>
      <c r="D27" s="469"/>
      <c r="E27" s="469"/>
      <c r="F27" s="469"/>
      <c r="G27" s="154" t="s">
        <v>185</v>
      </c>
      <c r="H27" s="261"/>
      <c r="I27" s="262"/>
      <c r="J27" s="262"/>
      <c r="K27" s="263"/>
      <c r="L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</row>
    <row r="28" spans="2:46" x14ac:dyDescent="0.25">
      <c r="B28" s="468" t="s">
        <v>150</v>
      </c>
      <c r="C28" s="469"/>
      <c r="D28" s="469"/>
      <c r="E28" s="469"/>
      <c r="F28" s="469"/>
      <c r="G28" s="154">
        <v>1</v>
      </c>
      <c r="H28" s="261"/>
      <c r="I28" s="262"/>
      <c r="J28" s="262"/>
      <c r="K28" s="263"/>
      <c r="L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</row>
    <row r="29" spans="2:46" x14ac:dyDescent="0.25">
      <c r="B29" s="468" t="s">
        <v>151</v>
      </c>
      <c r="C29" s="469"/>
      <c r="D29" s="469"/>
      <c r="E29" s="469"/>
      <c r="F29" s="469"/>
      <c r="G29" s="154">
        <v>1</v>
      </c>
      <c r="H29" s="264"/>
      <c r="I29" s="265"/>
      <c r="J29" s="265"/>
      <c r="K29" s="266"/>
      <c r="L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</row>
    <row r="30" spans="2:46" x14ac:dyDescent="0.25">
      <c r="B30" s="391" t="s">
        <v>10</v>
      </c>
      <c r="C30" s="392"/>
      <c r="D30" s="392"/>
      <c r="E30" s="392"/>
      <c r="F30" s="459"/>
      <c r="G30" s="466"/>
      <c r="H30" s="466"/>
      <c r="I30" s="466"/>
      <c r="J30" s="466"/>
      <c r="K30" s="467"/>
      <c r="L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</row>
    <row r="31" spans="2:46" x14ac:dyDescent="0.25">
      <c r="B31" s="460"/>
      <c r="C31" s="461"/>
      <c r="D31" s="461"/>
      <c r="E31" s="461"/>
      <c r="F31" s="462"/>
      <c r="G31" s="466"/>
      <c r="H31" s="466"/>
      <c r="I31" s="466"/>
      <c r="J31" s="466"/>
      <c r="K31" s="467"/>
      <c r="L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</row>
    <row r="32" spans="2:46" ht="15.75" thickBot="1" x14ac:dyDescent="0.3">
      <c r="B32" s="463"/>
      <c r="C32" s="464"/>
      <c r="D32" s="464"/>
      <c r="E32" s="464"/>
      <c r="F32" s="465"/>
      <c r="G32" s="494"/>
      <c r="H32" s="494"/>
      <c r="I32" s="494"/>
      <c r="J32" s="494"/>
      <c r="K32" s="495"/>
      <c r="L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</row>
    <row r="33" spans="2:46" ht="15.75" thickBot="1" x14ac:dyDescent="0.3">
      <c r="B33" s="505" t="s">
        <v>12</v>
      </c>
      <c r="C33" s="506"/>
      <c r="D33" s="506"/>
      <c r="E33" s="120" t="s">
        <v>54</v>
      </c>
      <c r="F33" s="396" t="s">
        <v>55</v>
      </c>
      <c r="G33" s="397"/>
      <c r="H33" s="396" t="s">
        <v>7</v>
      </c>
      <c r="I33" s="397"/>
      <c r="J33" s="138" t="s">
        <v>8</v>
      </c>
      <c r="K33" s="167" t="s">
        <v>286</v>
      </c>
      <c r="L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</row>
    <row r="34" spans="2:46" x14ac:dyDescent="0.25">
      <c r="B34" s="503" t="s">
        <v>272</v>
      </c>
      <c r="C34" s="504"/>
      <c r="D34" s="504"/>
      <c r="E34" s="9"/>
      <c r="F34" s="398"/>
      <c r="G34" s="398"/>
      <c r="H34" s="499"/>
      <c r="I34" s="500"/>
      <c r="J34" s="285"/>
      <c r="K34" s="187"/>
      <c r="L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</row>
    <row r="35" spans="2:46" x14ac:dyDescent="0.25">
      <c r="B35" s="468" t="s">
        <v>273</v>
      </c>
      <c r="C35" s="469"/>
      <c r="D35" s="469"/>
      <c r="E35" s="10"/>
      <c r="F35" s="399"/>
      <c r="G35" s="399"/>
      <c r="H35" s="499"/>
      <c r="I35" s="500"/>
      <c r="J35" s="286"/>
      <c r="K35" s="188"/>
      <c r="L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</row>
    <row r="36" spans="2:46" x14ac:dyDescent="0.25">
      <c r="B36" s="468" t="s">
        <v>56</v>
      </c>
      <c r="C36" s="469"/>
      <c r="D36" s="469"/>
      <c r="E36" s="10"/>
      <c r="F36" s="399"/>
      <c r="G36" s="399"/>
      <c r="H36" s="499"/>
      <c r="I36" s="500"/>
      <c r="J36" s="286"/>
      <c r="K36" s="188"/>
      <c r="L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</row>
    <row r="37" spans="2:46" x14ac:dyDescent="0.25">
      <c r="B37" s="468" t="s">
        <v>57</v>
      </c>
      <c r="C37" s="469"/>
      <c r="D37" s="469"/>
      <c r="E37" s="154" t="s">
        <v>4</v>
      </c>
      <c r="F37" s="399"/>
      <c r="G37" s="399"/>
      <c r="H37" s="499"/>
      <c r="I37" s="500"/>
      <c r="J37" s="286"/>
      <c r="K37" s="188"/>
      <c r="L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</row>
    <row r="38" spans="2:46" x14ac:dyDescent="0.25">
      <c r="B38" s="468" t="s">
        <v>58</v>
      </c>
      <c r="C38" s="469"/>
      <c r="D38" s="469"/>
      <c r="E38" s="154"/>
      <c r="F38" s="399"/>
      <c r="G38" s="399"/>
      <c r="H38" s="499"/>
      <c r="I38" s="500"/>
      <c r="J38" s="286"/>
      <c r="K38" s="188"/>
      <c r="L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</row>
    <row r="39" spans="2:46" ht="15" customHeight="1" thickBot="1" x14ac:dyDescent="0.3">
      <c r="B39" s="507" t="s">
        <v>59</v>
      </c>
      <c r="C39" s="508"/>
      <c r="D39" s="508"/>
      <c r="E39" s="154"/>
      <c r="F39" s="509"/>
      <c r="G39" s="509"/>
      <c r="H39" s="501"/>
      <c r="I39" s="502"/>
      <c r="J39" s="287"/>
      <c r="K39" s="189"/>
      <c r="L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</row>
    <row r="40" spans="2:46" ht="15.75" thickBot="1" x14ac:dyDescent="0.3">
      <c r="B40" s="447" t="s">
        <v>13</v>
      </c>
      <c r="C40" s="448"/>
      <c r="D40" s="448"/>
      <c r="E40" s="448"/>
      <c r="F40" s="448"/>
      <c r="G40" s="448"/>
      <c r="H40" s="448"/>
      <c r="I40" s="448"/>
      <c r="J40" s="448"/>
      <c r="K40" s="449"/>
      <c r="L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</row>
    <row r="41" spans="2:46" ht="75.75" customHeight="1" thickBot="1" x14ac:dyDescent="0.3">
      <c r="B41" s="190"/>
      <c r="C41" s="450"/>
      <c r="D41" s="450"/>
      <c r="E41" s="450"/>
      <c r="F41" s="450"/>
      <c r="G41" s="450"/>
      <c r="H41" s="450"/>
      <c r="I41" s="450"/>
      <c r="J41" s="450"/>
      <c r="K41" s="191"/>
      <c r="L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</row>
    <row r="42" spans="2:46" ht="15.75" thickBot="1" x14ac:dyDescent="0.3">
      <c r="B42" s="447" t="s">
        <v>14</v>
      </c>
      <c r="C42" s="448"/>
      <c r="D42" s="448"/>
      <c r="E42" s="448"/>
      <c r="F42" s="448"/>
      <c r="G42" s="448"/>
      <c r="H42" s="448"/>
      <c r="I42" s="448"/>
      <c r="J42" s="448"/>
      <c r="K42" s="449"/>
      <c r="L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</row>
    <row r="43" spans="2:46" ht="87.75" customHeight="1" thickBot="1" x14ac:dyDescent="0.3">
      <c r="B43" s="192"/>
      <c r="C43" s="450"/>
      <c r="D43" s="450"/>
      <c r="E43" s="450"/>
      <c r="F43" s="450"/>
      <c r="G43" s="450"/>
      <c r="H43" s="450"/>
      <c r="I43" s="450"/>
      <c r="J43" s="450"/>
      <c r="K43" s="193"/>
      <c r="L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</row>
    <row r="44" spans="2:46" ht="15.75" customHeight="1" thickBot="1" x14ac:dyDescent="0.3">
      <c r="B44" s="451" t="s">
        <v>175</v>
      </c>
      <c r="C44" s="452"/>
      <c r="D44" s="452"/>
      <c r="E44" s="452"/>
      <c r="F44" s="452"/>
      <c r="G44" s="452"/>
      <c r="H44" s="452"/>
      <c r="I44" s="452"/>
      <c r="J44" s="452"/>
      <c r="K44" s="453"/>
      <c r="L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</row>
    <row r="45" spans="2:46" s="24" customFormat="1" ht="117.75" customHeight="1" thickBot="1" x14ac:dyDescent="0.3">
      <c r="B45" s="194"/>
      <c r="C45" s="454"/>
      <c r="D45" s="454"/>
      <c r="E45" s="454"/>
      <c r="F45" s="454"/>
      <c r="G45" s="455"/>
      <c r="H45" s="195"/>
      <c r="I45" s="195"/>
      <c r="J45" s="195"/>
      <c r="K45" s="196"/>
    </row>
    <row r="46" spans="2:46" s="24" customFormat="1" ht="15" customHeight="1" x14ac:dyDescent="0.25"/>
    <row r="47" spans="2:46" s="24" customFormat="1" ht="15" customHeight="1" x14ac:dyDescent="0.25"/>
    <row r="48" spans="2:46" s="24" customFormat="1" ht="15" customHeight="1" x14ac:dyDescent="0.25"/>
    <row r="49" spans="2:58" s="24" customFormat="1" ht="15" customHeight="1" x14ac:dyDescent="0.25">
      <c r="D49" s="34"/>
      <c r="E49" s="34"/>
      <c r="F49" s="34"/>
      <c r="G49" s="34"/>
      <c r="H49" s="34"/>
      <c r="J49" s="34"/>
      <c r="K49" s="34"/>
    </row>
    <row r="50" spans="2:58" ht="15" customHeight="1" x14ac:dyDescent="0.25">
      <c r="C50" s="32"/>
      <c r="D50" s="34"/>
      <c r="E50" s="34"/>
      <c r="F50" s="34"/>
      <c r="G50" s="34"/>
      <c r="H50" s="34"/>
      <c r="J50" s="34"/>
      <c r="K50" s="34"/>
      <c r="V50" s="24"/>
      <c r="W50" s="24"/>
      <c r="X50" s="24"/>
      <c r="Y50" s="24"/>
      <c r="Z50" s="24"/>
      <c r="AA50" s="24"/>
      <c r="AB50" s="24"/>
      <c r="AC50" s="24"/>
      <c r="AD50" s="24"/>
      <c r="AE50" s="24"/>
    </row>
    <row r="51" spans="2:58" s="24" customFormat="1" ht="15" customHeight="1" thickBot="1" x14ac:dyDescent="0.3"/>
    <row r="52" spans="2:58" ht="19.5" thickBot="1" x14ac:dyDescent="0.35">
      <c r="B52" s="377" t="s">
        <v>261</v>
      </c>
      <c r="C52" s="378"/>
      <c r="D52" s="378"/>
      <c r="E52" s="378"/>
      <c r="F52" s="378"/>
      <c r="G52" s="378"/>
      <c r="H52" s="378"/>
      <c r="I52" s="378"/>
      <c r="J52" s="378"/>
      <c r="K52" s="379"/>
      <c r="L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</row>
    <row r="53" spans="2:58" s="24" customFormat="1" ht="15.75" thickBot="1" x14ac:dyDescent="0.3">
      <c r="B53" s="197" t="s">
        <v>144</v>
      </c>
      <c r="C53" s="153" t="s">
        <v>148</v>
      </c>
      <c r="D53" s="143" t="s">
        <v>278</v>
      </c>
      <c r="E53" s="146"/>
      <c r="F53" s="146"/>
      <c r="G53" s="146"/>
      <c r="H53" s="146"/>
      <c r="I53" s="147"/>
      <c r="J53" s="147"/>
      <c r="K53" s="198"/>
    </row>
    <row r="54" spans="2:58" ht="17.25" thickTop="1" thickBot="1" x14ac:dyDescent="0.3">
      <c r="B54" s="364" t="s">
        <v>233</v>
      </c>
      <c r="C54" s="365"/>
      <c r="D54" s="365"/>
      <c r="E54" s="365"/>
      <c r="F54" s="365"/>
      <c r="G54" s="365"/>
      <c r="H54" s="365"/>
      <c r="I54" s="365"/>
      <c r="J54" s="365"/>
      <c r="K54" s="366"/>
      <c r="L54" s="62"/>
      <c r="V54" s="24"/>
      <c r="W54" s="24"/>
      <c r="X54" s="24"/>
      <c r="Y54" s="24"/>
      <c r="Z54" s="24"/>
      <c r="AA54" s="24"/>
      <c r="AB54" s="24"/>
      <c r="AC54" s="24"/>
      <c r="AD54" s="24"/>
      <c r="AE54" s="24"/>
    </row>
    <row r="55" spans="2:58" x14ac:dyDescent="0.25">
      <c r="B55" s="199"/>
      <c r="C55" s="66"/>
      <c r="D55" s="67"/>
      <c r="E55" s="136" t="s">
        <v>48</v>
      </c>
      <c r="F55" s="137" t="s">
        <v>5</v>
      </c>
      <c r="G55" s="132" t="s">
        <v>193</v>
      </c>
      <c r="H55" s="66"/>
      <c r="I55" s="66"/>
      <c r="J55" s="66"/>
      <c r="K55" s="67"/>
      <c r="L55" s="62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</row>
    <row r="56" spans="2:58" ht="15" customHeight="1" x14ac:dyDescent="0.25">
      <c r="B56" s="445" t="s">
        <v>202</v>
      </c>
      <c r="C56" s="446"/>
      <c r="D56" s="446"/>
      <c r="E56" s="14"/>
      <c r="F56" s="151" t="s">
        <v>282</v>
      </c>
      <c r="G56" s="270" t="s">
        <v>275</v>
      </c>
      <c r="H56" s="80"/>
      <c r="I56" s="80"/>
      <c r="J56" s="80"/>
      <c r="K56" s="200"/>
      <c r="L56" s="62"/>
      <c r="N56" s="1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</row>
    <row r="57" spans="2:58" ht="15" customHeight="1" x14ac:dyDescent="0.25">
      <c r="B57" s="362" t="s">
        <v>203</v>
      </c>
      <c r="C57" s="363"/>
      <c r="D57" s="363"/>
      <c r="E57" s="14">
        <v>100</v>
      </c>
      <c r="F57" s="151" t="s">
        <v>282</v>
      </c>
      <c r="G57" s="79"/>
      <c r="H57" s="80"/>
      <c r="I57" s="80"/>
      <c r="J57" s="80"/>
      <c r="K57" s="200"/>
      <c r="L57" s="62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</row>
    <row r="58" spans="2:58" ht="15" customHeight="1" x14ac:dyDescent="0.25">
      <c r="B58" s="362" t="s">
        <v>89</v>
      </c>
      <c r="C58" s="363"/>
      <c r="D58" s="363"/>
      <c r="E58" s="15">
        <f>(E56+E57)</f>
        <v>100</v>
      </c>
      <c r="F58" s="76"/>
      <c r="G58" s="82"/>
      <c r="H58" s="80"/>
      <c r="I58" s="80"/>
      <c r="J58" s="80"/>
      <c r="K58" s="200"/>
      <c r="L58" s="62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</row>
    <row r="59" spans="2:58" ht="15" customHeight="1" x14ac:dyDescent="0.25">
      <c r="B59" s="362" t="s">
        <v>204</v>
      </c>
      <c r="C59" s="363"/>
      <c r="D59" s="363"/>
      <c r="E59" s="14">
        <v>65</v>
      </c>
      <c r="F59" s="77"/>
      <c r="G59" s="83" t="str">
        <f>IF(E59&gt;130, "Pertes supérieures à 130 kWh/m3 : L'ADEME conseille fortement decalorifuger la distribution ou de changer de système de production","")</f>
        <v/>
      </c>
      <c r="H59" s="84"/>
      <c r="I59" s="84"/>
      <c r="J59" s="84"/>
      <c r="K59" s="201"/>
      <c r="L59" s="62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4"/>
    </row>
    <row r="60" spans="2:58" ht="15" customHeight="1" thickBot="1" x14ac:dyDescent="0.3">
      <c r="B60" s="364" t="s">
        <v>192</v>
      </c>
      <c r="C60" s="365"/>
      <c r="D60" s="365"/>
      <c r="E60" s="365"/>
      <c r="F60" s="365"/>
      <c r="G60" s="365"/>
      <c r="H60" s="365"/>
      <c r="I60" s="365"/>
      <c r="J60" s="365"/>
      <c r="K60" s="366"/>
      <c r="L60" s="62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</row>
    <row r="61" spans="2:58" ht="36" customHeight="1" thickBot="1" x14ac:dyDescent="0.3">
      <c r="B61" s="340" t="s">
        <v>153</v>
      </c>
      <c r="C61" s="341"/>
      <c r="D61" s="341"/>
      <c r="E61" s="341"/>
      <c r="F61" s="341"/>
      <c r="G61" s="341"/>
      <c r="H61" s="341"/>
      <c r="I61" s="341"/>
      <c r="J61" s="341"/>
      <c r="K61" s="342"/>
      <c r="L61" s="62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</row>
    <row r="62" spans="2:58" ht="15" customHeight="1" thickBot="1" x14ac:dyDescent="0.3">
      <c r="B62" s="429" t="str">
        <f>IF(C53="Neuf","Besoins thermiques du bâtiment neuf", "Besoins après démarches d'économies d'énergie")</f>
        <v>Besoins après démarches d'économies d'énergie</v>
      </c>
      <c r="C62" s="430"/>
      <c r="D62" s="430"/>
      <c r="E62" s="430"/>
      <c r="F62" s="430"/>
      <c r="G62" s="430"/>
      <c r="H62" s="430"/>
      <c r="I62" s="430"/>
      <c r="J62" s="430"/>
      <c r="K62" s="431"/>
      <c r="L62" s="62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</row>
    <row r="63" spans="2:58" ht="15" customHeight="1" x14ac:dyDescent="0.25">
      <c r="B63" s="199"/>
      <c r="C63" s="66"/>
      <c r="D63" s="67"/>
      <c r="E63" s="128" t="s">
        <v>48</v>
      </c>
      <c r="F63" s="128" t="s">
        <v>5</v>
      </c>
      <c r="G63" s="132" t="s">
        <v>193</v>
      </c>
      <c r="H63" s="66"/>
      <c r="I63" s="66"/>
      <c r="J63" s="66"/>
      <c r="K63" s="67"/>
      <c r="L63" s="63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4"/>
    </row>
    <row r="64" spans="2:58" ht="15" customHeight="1" x14ac:dyDescent="0.25">
      <c r="B64" s="456" t="s">
        <v>202</v>
      </c>
      <c r="C64" s="457"/>
      <c r="D64" s="458"/>
      <c r="E64" s="14"/>
      <c r="F64" s="151" t="s">
        <v>282</v>
      </c>
      <c r="G64" s="79" t="str">
        <f>IF(E65&gt;1.5*E64,"Trop de pertes liées au bouclage par rapport aux besoins ECS","")</f>
        <v>Trop de pertes liées au bouclage par rapport aux besoins ECS</v>
      </c>
      <c r="H64" s="80"/>
      <c r="I64" s="80"/>
      <c r="J64" s="80"/>
      <c r="K64" s="80"/>
      <c r="L64" s="63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</row>
    <row r="65" spans="2:58" ht="15" customHeight="1" x14ac:dyDescent="0.25">
      <c r="B65" s="362" t="s">
        <v>203</v>
      </c>
      <c r="C65" s="363"/>
      <c r="D65" s="363"/>
      <c r="E65" s="14">
        <v>100</v>
      </c>
      <c r="F65" s="151" t="s">
        <v>282</v>
      </c>
      <c r="G65" s="288"/>
      <c r="H65" s="80"/>
      <c r="I65" s="80"/>
      <c r="J65" s="80"/>
      <c r="K65" s="80"/>
      <c r="L65" s="63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24"/>
    </row>
    <row r="66" spans="2:58" x14ac:dyDescent="0.25">
      <c r="B66" s="347" t="s">
        <v>152</v>
      </c>
      <c r="C66" s="348"/>
      <c r="D66" s="349"/>
      <c r="E66" s="15">
        <f>IF(C53="Neuf",IF(E65&gt;E68*0.5, E68*0.5,E65),IF(E57&gt;E59, E59,E57))</f>
        <v>65</v>
      </c>
      <c r="F66" s="76"/>
      <c r="G66" s="271" t="s">
        <v>276</v>
      </c>
      <c r="H66" s="80"/>
      <c r="I66" s="80"/>
      <c r="J66" s="80"/>
      <c r="K66" s="80"/>
      <c r="L66" s="63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</row>
    <row r="67" spans="2:58" ht="15" customHeight="1" x14ac:dyDescent="0.25">
      <c r="B67" s="362" t="s">
        <v>89</v>
      </c>
      <c r="C67" s="363"/>
      <c r="D67" s="363"/>
      <c r="E67" s="15">
        <f>SUM(E64:E65)</f>
        <v>100</v>
      </c>
      <c r="F67" s="76"/>
      <c r="G67" s="79" t="str">
        <f>IF(E67&gt;200, "Votre projet correspond plutôt à l'AAP AURA solaire thermique","")</f>
        <v/>
      </c>
      <c r="H67" s="81"/>
      <c r="I67" s="81"/>
      <c r="J67" s="81"/>
      <c r="K67" s="81"/>
      <c r="L67" s="63"/>
      <c r="M67" s="38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4"/>
      <c r="BF67" s="24"/>
    </row>
    <row r="68" spans="2:58" ht="15" customHeight="1" x14ac:dyDescent="0.25">
      <c r="B68" s="362" t="s">
        <v>204</v>
      </c>
      <c r="C68" s="363"/>
      <c r="D68" s="363"/>
      <c r="E68" s="14">
        <v>65</v>
      </c>
      <c r="F68" s="77"/>
      <c r="G68" s="83" t="str">
        <f>IF(E68&gt;130, "Pertes supérieures à 130 kWh/m3 : L'ADEME conseille fortement decalorifuger la distribution ou de changer de système de production","")</f>
        <v/>
      </c>
      <c r="H68" s="80"/>
      <c r="I68" s="80"/>
      <c r="J68" s="80"/>
      <c r="K68" s="80"/>
      <c r="L68" s="63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4"/>
      <c r="BF68" s="24"/>
    </row>
    <row r="69" spans="2:58" ht="15" customHeight="1" x14ac:dyDescent="0.25">
      <c r="B69" s="347" t="s">
        <v>208</v>
      </c>
      <c r="C69" s="348"/>
      <c r="D69" s="349"/>
      <c r="E69" s="152">
        <v>7</v>
      </c>
      <c r="F69" s="78"/>
      <c r="G69" s="79" t="str">
        <f>IF(E69&lt;7, "Comment gérez vous les exédents d'énergie hebdomadaires (à préciser ci-dessous)","")</f>
        <v/>
      </c>
      <c r="H69" s="80"/>
      <c r="I69" s="80"/>
      <c r="J69" s="80"/>
      <c r="K69" s="80"/>
      <c r="L69" s="63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24"/>
      <c r="AZ69" s="24"/>
      <c r="BA69" s="24"/>
      <c r="BB69" s="24"/>
      <c r="BC69" s="24"/>
      <c r="BD69" s="24"/>
      <c r="BE69" s="24"/>
      <c r="BF69" s="24"/>
    </row>
    <row r="70" spans="2:58" x14ac:dyDescent="0.25">
      <c r="B70" s="400" t="s">
        <v>20</v>
      </c>
      <c r="C70" s="401"/>
      <c r="D70" s="401"/>
      <c r="E70" s="272" t="s">
        <v>21</v>
      </c>
      <c r="F70" s="179"/>
      <c r="G70" s="79" t="str">
        <f>IF(E70="ouvert","Préférer l'eau technique si structure de santé ou médico-social","")</f>
        <v>Préférer l'eau technique si structure de santé ou médico-social</v>
      </c>
      <c r="H70" s="88"/>
      <c r="I70" s="88"/>
      <c r="J70" s="88"/>
      <c r="K70" s="88"/>
      <c r="L70" s="24"/>
      <c r="N70" s="5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  <c r="AV70" s="24"/>
      <c r="AW70" s="24"/>
      <c r="AX70" s="24"/>
      <c r="AY70" s="24"/>
      <c r="AZ70" s="24"/>
      <c r="BA70" s="24"/>
      <c r="BB70" s="24"/>
      <c r="BC70" s="24"/>
      <c r="BD70" s="24"/>
      <c r="BE70" s="24"/>
      <c r="BF70" s="24"/>
    </row>
    <row r="71" spans="2:58" x14ac:dyDescent="0.25">
      <c r="B71" s="440" t="s">
        <v>60</v>
      </c>
      <c r="C71" s="440"/>
      <c r="D71" s="440"/>
      <c r="E71" s="274" t="s">
        <v>51</v>
      </c>
      <c r="F71" s="278"/>
      <c r="G71" s="79" t="str">
        <f>IF(E71="non","Pourquoi? Détailler les mesures pour éviter la surchauffe (préciser ci-dessous)","")</f>
        <v>Pourquoi? Détailler les mesures pour éviter la surchauffe (préciser ci-dessous)</v>
      </c>
      <c r="H71" s="87"/>
      <c r="I71" s="87"/>
      <c r="J71" s="87"/>
      <c r="K71" s="87"/>
      <c r="L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24"/>
      <c r="BF71" s="24"/>
    </row>
    <row r="72" spans="2:58" x14ac:dyDescent="0.25">
      <c r="B72" s="440" t="s">
        <v>19</v>
      </c>
      <c r="C72" s="440"/>
      <c r="D72" s="440"/>
      <c r="E72" s="274" t="s">
        <v>4</v>
      </c>
      <c r="F72" s="279"/>
      <c r="G72" s="79" t="str">
        <f>IF(E72="oui","Qu'avez-vous prévu pour éviter la surchauffe? (préciser ci-dessous)","Un système autovidangeable est préconisé si le site le permet")</f>
        <v>Qu'avez-vous prévu pour éviter la surchauffe? (préciser ci-dessous)</v>
      </c>
      <c r="H72" s="87"/>
      <c r="I72" s="87"/>
      <c r="J72" s="87"/>
      <c r="K72" s="87"/>
      <c r="L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</row>
    <row r="73" spans="2:58" x14ac:dyDescent="0.25">
      <c r="B73" s="393" t="s">
        <v>277</v>
      </c>
      <c r="C73" s="394"/>
      <c r="D73" s="395"/>
      <c r="E73" s="273"/>
      <c r="F73" s="273"/>
      <c r="G73" s="79"/>
      <c r="H73" s="87"/>
      <c r="I73" s="87"/>
      <c r="J73" s="87"/>
      <c r="K73" s="87"/>
      <c r="L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4"/>
      <c r="BF73" s="24"/>
    </row>
    <row r="74" spans="2:58" s="24" customFormat="1" ht="16.5" thickBot="1" x14ac:dyDescent="0.3">
      <c r="B74" s="441" t="s">
        <v>251</v>
      </c>
      <c r="C74" s="442"/>
      <c r="D74" s="442"/>
      <c r="E74" s="442"/>
      <c r="F74" s="442"/>
      <c r="G74" s="442"/>
      <c r="H74" s="442"/>
      <c r="I74" s="442"/>
      <c r="J74" s="442"/>
      <c r="K74" s="443"/>
      <c r="L74" s="35"/>
    </row>
    <row r="75" spans="2:58" ht="84.75" customHeight="1" x14ac:dyDescent="0.25">
      <c r="B75" s="204"/>
      <c r="C75" s="444"/>
      <c r="D75" s="444"/>
      <c r="E75" s="444"/>
      <c r="F75" s="444"/>
      <c r="G75" s="444"/>
      <c r="H75" s="444"/>
      <c r="I75" s="444"/>
      <c r="J75" s="444"/>
      <c r="K75" s="205"/>
      <c r="L75" s="63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</row>
    <row r="76" spans="2:58" s="24" customFormat="1" ht="16.5" thickBot="1" x14ac:dyDescent="0.3">
      <c r="B76" s="441" t="s">
        <v>274</v>
      </c>
      <c r="C76" s="442"/>
      <c r="D76" s="442"/>
      <c r="E76" s="442"/>
      <c r="F76" s="442"/>
      <c r="G76" s="442"/>
      <c r="H76" s="442"/>
      <c r="I76" s="442"/>
      <c r="J76" s="442"/>
      <c r="K76" s="443"/>
      <c r="L76" s="35"/>
    </row>
    <row r="77" spans="2:58" s="24" customFormat="1" ht="210.75" customHeight="1" x14ac:dyDescent="0.25">
      <c r="B77" s="204"/>
      <c r="C77" s="444"/>
      <c r="D77" s="444"/>
      <c r="E77" s="444"/>
      <c r="F77" s="444"/>
      <c r="G77" s="444"/>
      <c r="H77" s="444"/>
      <c r="I77" s="444"/>
      <c r="J77" s="444"/>
      <c r="K77" s="205"/>
      <c r="L77" s="35"/>
    </row>
    <row r="78" spans="2:58" x14ac:dyDescent="0.25">
      <c r="B78" s="204"/>
      <c r="C78" s="142"/>
      <c r="D78" s="142"/>
      <c r="E78" s="142"/>
      <c r="F78" s="142"/>
      <c r="G78" s="142"/>
      <c r="H78" s="142"/>
      <c r="I78" s="142"/>
      <c r="J78" s="142"/>
      <c r="K78" s="205"/>
      <c r="L78" s="63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24"/>
      <c r="BF78" s="24"/>
    </row>
    <row r="79" spans="2:58" s="24" customFormat="1" ht="15.75" hidden="1" thickBot="1" x14ac:dyDescent="0.3">
      <c r="B79" s="197" t="s">
        <v>145</v>
      </c>
      <c r="C79" s="153" t="s">
        <v>148</v>
      </c>
      <c r="D79" s="143"/>
      <c r="E79" s="146"/>
      <c r="F79" s="146"/>
      <c r="G79" s="146"/>
      <c r="H79" s="146"/>
      <c r="I79" s="147"/>
      <c r="J79" s="147"/>
      <c r="K79" s="198"/>
    </row>
    <row r="80" spans="2:58" ht="17.25" hidden="1" thickTop="1" thickBot="1" x14ac:dyDescent="0.3">
      <c r="B80" s="364" t="s">
        <v>233</v>
      </c>
      <c r="C80" s="365"/>
      <c r="D80" s="365"/>
      <c r="E80" s="365"/>
      <c r="F80" s="365"/>
      <c r="G80" s="365"/>
      <c r="H80" s="365"/>
      <c r="I80" s="365"/>
      <c r="J80" s="365"/>
      <c r="K80" s="366"/>
      <c r="L80" s="62"/>
      <c r="V80" s="24"/>
      <c r="W80" s="24"/>
      <c r="X80" s="24"/>
      <c r="Y80" s="24"/>
      <c r="Z80" s="24"/>
      <c r="AA80" s="24"/>
      <c r="AB80" s="24"/>
      <c r="AC80" s="24"/>
      <c r="AD80" s="24"/>
      <c r="AE80" s="24"/>
    </row>
    <row r="81" spans="2:58" hidden="1" x14ac:dyDescent="0.25">
      <c r="B81" s="199"/>
      <c r="C81" s="66"/>
      <c r="D81" s="67"/>
      <c r="E81" s="136" t="s">
        <v>48</v>
      </c>
      <c r="F81" s="137" t="s">
        <v>5</v>
      </c>
      <c r="G81" s="132" t="s">
        <v>193</v>
      </c>
      <c r="H81" s="66"/>
      <c r="I81" s="66"/>
      <c r="J81" s="66"/>
      <c r="K81" s="67"/>
      <c r="L81" s="62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</row>
    <row r="82" spans="2:58" ht="15" hidden="1" customHeight="1" x14ac:dyDescent="0.25">
      <c r="B82" s="445" t="s">
        <v>202</v>
      </c>
      <c r="C82" s="446"/>
      <c r="D82" s="446"/>
      <c r="E82" s="14"/>
      <c r="F82" s="151" t="s">
        <v>282</v>
      </c>
      <c r="G82" s="270" t="s">
        <v>275</v>
      </c>
      <c r="H82" s="80"/>
      <c r="I82" s="80"/>
      <c r="J82" s="80"/>
      <c r="K82" s="200"/>
      <c r="L82" s="62"/>
      <c r="N82" s="1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4"/>
      <c r="BF82" s="24"/>
    </row>
    <row r="83" spans="2:58" ht="15" hidden="1" customHeight="1" x14ac:dyDescent="0.25">
      <c r="B83" s="362" t="s">
        <v>203</v>
      </c>
      <c r="C83" s="363"/>
      <c r="D83" s="363"/>
      <c r="E83" s="14">
        <v>100</v>
      </c>
      <c r="F83" s="151" t="s">
        <v>282</v>
      </c>
      <c r="G83" s="79"/>
      <c r="H83" s="80"/>
      <c r="I83" s="80"/>
      <c r="J83" s="80"/>
      <c r="K83" s="200"/>
      <c r="L83" s="62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24"/>
      <c r="BE83" s="24"/>
      <c r="BF83" s="24"/>
    </row>
    <row r="84" spans="2:58" ht="15" hidden="1" customHeight="1" x14ac:dyDescent="0.25">
      <c r="B84" s="362" t="s">
        <v>89</v>
      </c>
      <c r="C84" s="363"/>
      <c r="D84" s="363"/>
      <c r="E84" s="15">
        <f>(E82+E83)</f>
        <v>100</v>
      </c>
      <c r="F84" s="76"/>
      <c r="G84" s="82"/>
      <c r="H84" s="80"/>
      <c r="I84" s="80"/>
      <c r="J84" s="80"/>
      <c r="K84" s="200"/>
      <c r="L84" s="62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</row>
    <row r="85" spans="2:58" ht="15" hidden="1" customHeight="1" x14ac:dyDescent="0.25">
      <c r="B85" s="362" t="s">
        <v>204</v>
      </c>
      <c r="C85" s="363"/>
      <c r="D85" s="363"/>
      <c r="E85" s="14">
        <v>65</v>
      </c>
      <c r="F85" s="77"/>
      <c r="G85" s="83" t="str">
        <f>IF(E85&gt;130, "Pertes supérieures à 130 kWh/m3 : L'ADEME conseille fortement decalorifuger la distribution ou de changer de système de production","")</f>
        <v/>
      </c>
      <c r="H85" s="84"/>
      <c r="I85" s="84"/>
      <c r="J85" s="84"/>
      <c r="K85" s="201"/>
      <c r="L85" s="62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/>
      <c r="BC85" s="24"/>
      <c r="BD85" s="24"/>
      <c r="BE85" s="24"/>
      <c r="BF85" s="24"/>
    </row>
    <row r="86" spans="2:58" ht="15" hidden="1" customHeight="1" thickBot="1" x14ac:dyDescent="0.3">
      <c r="B86" s="364" t="s">
        <v>192</v>
      </c>
      <c r="C86" s="365"/>
      <c r="D86" s="365"/>
      <c r="E86" s="365"/>
      <c r="F86" s="365"/>
      <c r="G86" s="365"/>
      <c r="H86" s="365"/>
      <c r="I86" s="365"/>
      <c r="J86" s="365"/>
      <c r="K86" s="366"/>
      <c r="L86" s="62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/>
      <c r="BB86" s="24"/>
      <c r="BC86" s="24"/>
      <c r="BD86" s="24"/>
      <c r="BE86" s="24"/>
      <c r="BF86" s="24"/>
    </row>
    <row r="87" spans="2:58" ht="36" hidden="1" customHeight="1" thickBot="1" x14ac:dyDescent="0.3">
      <c r="B87" s="340" t="s">
        <v>153</v>
      </c>
      <c r="C87" s="341"/>
      <c r="D87" s="341"/>
      <c r="E87" s="341"/>
      <c r="F87" s="341"/>
      <c r="G87" s="341"/>
      <c r="H87" s="341"/>
      <c r="I87" s="341"/>
      <c r="J87" s="341"/>
      <c r="K87" s="342"/>
      <c r="L87" s="62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  <c r="BB87" s="24"/>
      <c r="BC87" s="24"/>
      <c r="BD87" s="24"/>
      <c r="BE87" s="24"/>
      <c r="BF87" s="24"/>
    </row>
    <row r="88" spans="2:58" ht="15" hidden="1" customHeight="1" thickBot="1" x14ac:dyDescent="0.3">
      <c r="B88" s="429" t="str">
        <f>IF(C79="Neuf","Besoins thermiques du bâtiment neuf", "Besoins après démarches d'économies d'énergie")</f>
        <v>Besoins après démarches d'économies d'énergie</v>
      </c>
      <c r="C88" s="430"/>
      <c r="D88" s="430"/>
      <c r="E88" s="430"/>
      <c r="F88" s="430"/>
      <c r="G88" s="430"/>
      <c r="H88" s="430"/>
      <c r="I88" s="430"/>
      <c r="J88" s="430"/>
      <c r="K88" s="431"/>
      <c r="L88" s="62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4"/>
      <c r="AX88" s="24"/>
      <c r="AY88" s="24"/>
      <c r="AZ88" s="24"/>
      <c r="BA88" s="24"/>
      <c r="BB88" s="24"/>
      <c r="BC88" s="24"/>
      <c r="BD88" s="24"/>
      <c r="BE88" s="24"/>
      <c r="BF88" s="24"/>
    </row>
    <row r="89" spans="2:58" ht="15" hidden="1" customHeight="1" x14ac:dyDescent="0.25">
      <c r="B89" s="199"/>
      <c r="C89" s="66"/>
      <c r="D89" s="67"/>
      <c r="E89" s="128" t="s">
        <v>48</v>
      </c>
      <c r="F89" s="128" t="s">
        <v>5</v>
      </c>
      <c r="G89" s="132" t="s">
        <v>193</v>
      </c>
      <c r="H89" s="66"/>
      <c r="I89" s="66"/>
      <c r="J89" s="66"/>
      <c r="K89" s="67"/>
      <c r="L89" s="63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24"/>
      <c r="AV89" s="24"/>
      <c r="AW89" s="24"/>
      <c r="AX89" s="24"/>
      <c r="AY89" s="24"/>
      <c r="AZ89" s="24"/>
      <c r="BA89" s="24"/>
      <c r="BB89" s="24"/>
      <c r="BC89" s="24"/>
      <c r="BD89" s="24"/>
      <c r="BE89" s="24"/>
      <c r="BF89" s="24"/>
    </row>
    <row r="90" spans="2:58" ht="15" hidden="1" customHeight="1" x14ac:dyDescent="0.25">
      <c r="B90" s="456" t="s">
        <v>202</v>
      </c>
      <c r="C90" s="457"/>
      <c r="D90" s="458"/>
      <c r="E90" s="14"/>
      <c r="F90" s="151" t="s">
        <v>282</v>
      </c>
      <c r="G90" s="79" t="str">
        <f>IF(E91&gt;1.5*E90,"Trop de pertes liées au bouclage par rapport aux besoins ECS","")</f>
        <v>Trop de pertes liées au bouclage par rapport aux besoins ECS</v>
      </c>
      <c r="H90" s="80"/>
      <c r="I90" s="80"/>
      <c r="J90" s="80"/>
      <c r="K90" s="80"/>
      <c r="L90" s="63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4"/>
      <c r="BA90" s="24"/>
      <c r="BB90" s="24"/>
      <c r="BC90" s="24"/>
      <c r="BD90" s="24"/>
      <c r="BE90" s="24"/>
      <c r="BF90" s="24"/>
    </row>
    <row r="91" spans="2:58" ht="15" hidden="1" customHeight="1" x14ac:dyDescent="0.25">
      <c r="B91" s="362" t="s">
        <v>203</v>
      </c>
      <c r="C91" s="363"/>
      <c r="D91" s="363"/>
      <c r="E91" s="14">
        <v>100</v>
      </c>
      <c r="F91" s="151" t="s">
        <v>282</v>
      </c>
      <c r="G91" s="288"/>
      <c r="H91" s="80"/>
      <c r="I91" s="80"/>
      <c r="J91" s="80"/>
      <c r="K91" s="80"/>
      <c r="L91" s="63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4"/>
      <c r="BA91" s="24"/>
      <c r="BB91" s="24"/>
      <c r="BC91" s="24"/>
      <c r="BD91" s="24"/>
      <c r="BE91" s="24"/>
      <c r="BF91" s="24"/>
    </row>
    <row r="92" spans="2:58" hidden="1" x14ac:dyDescent="0.25">
      <c r="B92" s="347" t="s">
        <v>152</v>
      </c>
      <c r="C92" s="348"/>
      <c r="D92" s="349"/>
      <c r="E92" s="15">
        <f>IF(C79="Neuf",IF(E91&gt;E94*0.5, E94*0.5,E91),IF(E83&gt;E85, E85,E83))</f>
        <v>65</v>
      </c>
      <c r="F92" s="76"/>
      <c r="G92" s="271" t="s">
        <v>276</v>
      </c>
      <c r="H92" s="80"/>
      <c r="I92" s="80"/>
      <c r="J92" s="80"/>
      <c r="K92" s="80"/>
      <c r="L92" s="63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24"/>
      <c r="AY92" s="24"/>
      <c r="AZ92" s="24"/>
      <c r="BA92" s="24"/>
      <c r="BB92" s="24"/>
      <c r="BC92" s="24"/>
      <c r="BD92" s="24"/>
      <c r="BE92" s="24"/>
      <c r="BF92" s="24"/>
    </row>
    <row r="93" spans="2:58" ht="15" hidden="1" customHeight="1" x14ac:dyDescent="0.25">
      <c r="B93" s="362" t="s">
        <v>89</v>
      </c>
      <c r="C93" s="363"/>
      <c r="D93" s="363"/>
      <c r="E93" s="15">
        <f>SUM(E90:E91)</f>
        <v>100</v>
      </c>
      <c r="F93" s="76"/>
      <c r="G93" s="79" t="str">
        <f>IF(E93&gt;200, "Votre projet correspond plutôt à l'AAP AURA solaire thermique","")</f>
        <v/>
      </c>
      <c r="H93" s="81"/>
      <c r="I93" s="81"/>
      <c r="J93" s="81"/>
      <c r="K93" s="81"/>
      <c r="L93" s="63"/>
      <c r="M93" s="38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24"/>
      <c r="AY93" s="24"/>
      <c r="AZ93" s="24"/>
      <c r="BA93" s="24"/>
      <c r="BB93" s="24"/>
      <c r="BC93" s="24"/>
      <c r="BD93" s="24"/>
      <c r="BE93" s="24"/>
      <c r="BF93" s="24"/>
    </row>
    <row r="94" spans="2:58" ht="15" hidden="1" customHeight="1" x14ac:dyDescent="0.25">
      <c r="B94" s="362" t="s">
        <v>204</v>
      </c>
      <c r="C94" s="363"/>
      <c r="D94" s="363"/>
      <c r="E94" s="14">
        <v>65</v>
      </c>
      <c r="F94" s="77"/>
      <c r="G94" s="83" t="str">
        <f>IF(E94&gt;130, "Pertes supérieures à 130 kWh/m3 : L'ADEME conseille fortement decalorifuger la distribution ou de changer de système de production","")</f>
        <v/>
      </c>
      <c r="H94" s="80"/>
      <c r="I94" s="80"/>
      <c r="J94" s="80"/>
      <c r="K94" s="80"/>
      <c r="L94" s="63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  <c r="AR94" s="24"/>
      <c r="AS94" s="24"/>
      <c r="AT94" s="24"/>
      <c r="AU94" s="24"/>
      <c r="AV94" s="24"/>
      <c r="AW94" s="24"/>
      <c r="AX94" s="24"/>
      <c r="AY94" s="24"/>
      <c r="AZ94" s="24"/>
      <c r="BA94" s="24"/>
      <c r="BB94" s="24"/>
      <c r="BC94" s="24"/>
      <c r="BD94" s="24"/>
      <c r="BE94" s="24"/>
      <c r="BF94" s="24"/>
    </row>
    <row r="95" spans="2:58" ht="15" hidden="1" customHeight="1" x14ac:dyDescent="0.25">
      <c r="B95" s="347" t="s">
        <v>208</v>
      </c>
      <c r="C95" s="348"/>
      <c r="D95" s="349"/>
      <c r="E95" s="152">
        <v>7</v>
      </c>
      <c r="F95" s="78"/>
      <c r="G95" s="79" t="str">
        <f>IF(E95&lt;7, "Comment gérez vous les exédents d'énergie hebdomadaires (à préciser ci-dessous)","")</f>
        <v/>
      </c>
      <c r="H95" s="80"/>
      <c r="I95" s="80"/>
      <c r="J95" s="80"/>
      <c r="K95" s="80"/>
      <c r="L95" s="63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  <c r="AS95" s="24"/>
      <c r="AT95" s="24"/>
      <c r="AU95" s="24"/>
      <c r="AV95" s="24"/>
      <c r="AW95" s="24"/>
      <c r="AX95" s="24"/>
      <c r="AY95" s="24"/>
      <c r="AZ95" s="24"/>
      <c r="BA95" s="24"/>
      <c r="BB95" s="24"/>
      <c r="BC95" s="24"/>
      <c r="BD95" s="24"/>
      <c r="BE95" s="24"/>
      <c r="BF95" s="24"/>
    </row>
    <row r="96" spans="2:58" hidden="1" x14ac:dyDescent="0.25">
      <c r="B96" s="400" t="s">
        <v>20</v>
      </c>
      <c r="C96" s="401"/>
      <c r="D96" s="401"/>
      <c r="E96" s="272" t="s">
        <v>21</v>
      </c>
      <c r="F96" s="179"/>
      <c r="G96" s="79" t="str">
        <f>IF(E96="ouvert","Préférer l'eau technique si structure de santé ou médico-social","")</f>
        <v>Préférer l'eau technique si structure de santé ou médico-social</v>
      </c>
      <c r="H96" s="88"/>
      <c r="I96" s="88"/>
      <c r="J96" s="88"/>
      <c r="K96" s="88"/>
      <c r="L96" s="24"/>
      <c r="N96" s="5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24"/>
      <c r="AO96" s="24"/>
      <c r="AP96" s="24"/>
      <c r="AQ96" s="24"/>
      <c r="AR96" s="24"/>
      <c r="AS96" s="24"/>
      <c r="AT96" s="24"/>
      <c r="AU96" s="24"/>
      <c r="AV96" s="24"/>
      <c r="AW96" s="24"/>
      <c r="AX96" s="24"/>
      <c r="AY96" s="24"/>
      <c r="AZ96" s="24"/>
      <c r="BA96" s="24"/>
      <c r="BB96" s="24"/>
      <c r="BC96" s="24"/>
      <c r="BD96" s="24"/>
      <c r="BE96" s="24"/>
      <c r="BF96" s="24"/>
    </row>
    <row r="97" spans="2:58" hidden="1" x14ac:dyDescent="0.25">
      <c r="B97" s="440" t="s">
        <v>60</v>
      </c>
      <c r="C97" s="440"/>
      <c r="D97" s="440"/>
      <c r="E97" s="274" t="s">
        <v>51</v>
      </c>
      <c r="F97" s="278"/>
      <c r="G97" s="79" t="str">
        <f>IF(E97="non","Pourquoi? Détailler les mesures pour éviter la surchauffe (préciser ci-dessous)","")</f>
        <v>Pourquoi? Détailler les mesures pour éviter la surchauffe (préciser ci-dessous)</v>
      </c>
      <c r="H97" s="87"/>
      <c r="I97" s="87"/>
      <c r="J97" s="87"/>
      <c r="K97" s="87"/>
      <c r="L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/>
      <c r="AR97" s="24"/>
      <c r="AS97" s="24"/>
      <c r="AT97" s="24"/>
      <c r="AU97" s="24"/>
      <c r="AV97" s="24"/>
      <c r="AW97" s="24"/>
      <c r="AX97" s="24"/>
      <c r="AY97" s="24"/>
      <c r="AZ97" s="24"/>
      <c r="BA97" s="24"/>
      <c r="BB97" s="24"/>
      <c r="BC97" s="24"/>
      <c r="BD97" s="24"/>
      <c r="BE97" s="24"/>
      <c r="BF97" s="24"/>
    </row>
    <row r="98" spans="2:58" hidden="1" x14ac:dyDescent="0.25">
      <c r="B98" s="440" t="s">
        <v>19</v>
      </c>
      <c r="C98" s="440"/>
      <c r="D98" s="440"/>
      <c r="E98" s="274" t="s">
        <v>4</v>
      </c>
      <c r="F98" s="279"/>
      <c r="G98" s="79" t="str">
        <f>IF(E98="oui","Qu'avez-vous prévu pour éviter la surchauffe? (préciser ci-dessous)","Un système autovidangeable est préconisé si le site le permet")</f>
        <v>Qu'avez-vous prévu pour éviter la surchauffe? (préciser ci-dessous)</v>
      </c>
      <c r="H98" s="87"/>
      <c r="I98" s="87"/>
      <c r="J98" s="87"/>
      <c r="K98" s="87"/>
      <c r="L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24"/>
      <c r="AV98" s="24"/>
      <c r="AW98" s="24"/>
      <c r="AX98" s="24"/>
      <c r="AY98" s="24"/>
      <c r="AZ98" s="24"/>
      <c r="BA98" s="24"/>
      <c r="BB98" s="24"/>
      <c r="BC98" s="24"/>
      <c r="BD98" s="24"/>
      <c r="BE98" s="24"/>
      <c r="BF98" s="24"/>
    </row>
    <row r="99" spans="2:58" hidden="1" x14ac:dyDescent="0.25">
      <c r="B99" s="393" t="s">
        <v>277</v>
      </c>
      <c r="C99" s="394"/>
      <c r="D99" s="395"/>
      <c r="E99" s="273"/>
      <c r="F99" s="273"/>
      <c r="G99" s="79"/>
      <c r="H99" s="87"/>
      <c r="I99" s="87"/>
      <c r="J99" s="87"/>
      <c r="K99" s="87"/>
      <c r="L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24"/>
      <c r="AO99" s="24"/>
      <c r="AP99" s="24"/>
      <c r="AQ99" s="24"/>
      <c r="AR99" s="24"/>
      <c r="AS99" s="24"/>
      <c r="AT99" s="24"/>
      <c r="AU99" s="24"/>
      <c r="AV99" s="24"/>
      <c r="AW99" s="24"/>
      <c r="AX99" s="24"/>
      <c r="AY99" s="24"/>
      <c r="AZ99" s="24"/>
      <c r="BA99" s="24"/>
      <c r="BB99" s="24"/>
      <c r="BC99" s="24"/>
      <c r="BD99" s="24"/>
      <c r="BE99" s="24"/>
      <c r="BF99" s="24"/>
    </row>
    <row r="100" spans="2:58" s="24" customFormat="1" ht="16.5" hidden="1" thickBot="1" x14ac:dyDescent="0.3">
      <c r="B100" s="441" t="s">
        <v>251</v>
      </c>
      <c r="C100" s="442"/>
      <c r="D100" s="442"/>
      <c r="E100" s="442"/>
      <c r="F100" s="442"/>
      <c r="G100" s="442"/>
      <c r="H100" s="442"/>
      <c r="I100" s="442"/>
      <c r="J100" s="442"/>
      <c r="K100" s="443"/>
      <c r="L100" s="35"/>
    </row>
    <row r="101" spans="2:58" ht="84.75" hidden="1" customHeight="1" x14ac:dyDescent="0.25">
      <c r="B101" s="204"/>
      <c r="C101" s="444"/>
      <c r="D101" s="444"/>
      <c r="E101" s="444"/>
      <c r="F101" s="444"/>
      <c r="G101" s="444"/>
      <c r="H101" s="444"/>
      <c r="I101" s="444"/>
      <c r="J101" s="444"/>
      <c r="K101" s="205"/>
      <c r="L101" s="63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  <c r="AR101" s="24"/>
      <c r="AS101" s="24"/>
      <c r="AT101" s="24"/>
      <c r="AU101" s="24"/>
      <c r="AV101" s="24"/>
      <c r="AW101" s="24"/>
      <c r="AX101" s="24"/>
      <c r="AY101" s="24"/>
      <c r="AZ101" s="24"/>
      <c r="BA101" s="24"/>
      <c r="BB101" s="24"/>
      <c r="BC101" s="24"/>
      <c r="BD101" s="24"/>
      <c r="BE101" s="24"/>
      <c r="BF101" s="24"/>
    </row>
    <row r="102" spans="2:58" s="24" customFormat="1" ht="16.5" hidden="1" thickBot="1" x14ac:dyDescent="0.3">
      <c r="B102" s="441" t="s">
        <v>274</v>
      </c>
      <c r="C102" s="442"/>
      <c r="D102" s="442"/>
      <c r="E102" s="442"/>
      <c r="F102" s="442"/>
      <c r="G102" s="442"/>
      <c r="H102" s="442"/>
      <c r="I102" s="442"/>
      <c r="J102" s="442"/>
      <c r="K102" s="443"/>
      <c r="L102" s="35"/>
    </row>
    <row r="103" spans="2:58" s="24" customFormat="1" ht="210.75" hidden="1" customHeight="1" x14ac:dyDescent="0.25">
      <c r="B103" s="204"/>
      <c r="C103" s="444"/>
      <c r="D103" s="444"/>
      <c r="E103" s="444"/>
      <c r="F103" s="444"/>
      <c r="G103" s="444"/>
      <c r="H103" s="444"/>
      <c r="I103" s="444"/>
      <c r="J103" s="444"/>
      <c r="K103" s="205"/>
      <c r="L103" s="35"/>
    </row>
    <row r="104" spans="2:58" hidden="1" x14ac:dyDescent="0.25">
      <c r="B104" s="204"/>
      <c r="C104" s="142"/>
      <c r="D104" s="142"/>
      <c r="E104" s="142"/>
      <c r="F104" s="142"/>
      <c r="G104" s="142"/>
      <c r="H104" s="142"/>
      <c r="I104" s="142"/>
      <c r="J104" s="142"/>
      <c r="K104" s="205"/>
      <c r="L104" s="63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  <c r="AV104" s="24"/>
      <c r="AW104" s="24"/>
      <c r="AX104" s="24"/>
      <c r="AY104" s="24"/>
      <c r="AZ104" s="24"/>
      <c r="BA104" s="24"/>
      <c r="BB104" s="24"/>
      <c r="BC104" s="24"/>
      <c r="BD104" s="24"/>
      <c r="BE104" s="24"/>
      <c r="BF104" s="24"/>
    </row>
    <row r="105" spans="2:58" s="24" customFormat="1" ht="15.75" hidden="1" thickBot="1" x14ac:dyDescent="0.3">
      <c r="B105" s="197" t="s">
        <v>194</v>
      </c>
      <c r="C105" s="153" t="s">
        <v>148</v>
      </c>
      <c r="D105" s="143"/>
      <c r="E105" s="146"/>
      <c r="F105" s="146"/>
      <c r="G105" s="146"/>
      <c r="H105" s="146"/>
      <c r="I105" s="147"/>
      <c r="J105" s="147"/>
      <c r="K105" s="198"/>
      <c r="L105" s="35"/>
    </row>
    <row r="106" spans="2:58" s="24" customFormat="1" ht="17.25" hidden="1" thickTop="1" thickBot="1" x14ac:dyDescent="0.3">
      <c r="B106" s="364" t="s">
        <v>233</v>
      </c>
      <c r="C106" s="365"/>
      <c r="D106" s="365"/>
      <c r="E106" s="365"/>
      <c r="F106" s="365"/>
      <c r="G106" s="365"/>
      <c r="H106" s="365"/>
      <c r="I106" s="365"/>
      <c r="J106" s="365"/>
      <c r="K106" s="366"/>
      <c r="L106" s="35"/>
    </row>
    <row r="107" spans="2:58" s="24" customFormat="1" hidden="1" x14ac:dyDescent="0.25">
      <c r="B107" s="199"/>
      <c r="C107" s="66"/>
      <c r="D107" s="67"/>
      <c r="E107" s="136" t="s">
        <v>48</v>
      </c>
      <c r="F107" s="137" t="s">
        <v>5</v>
      </c>
      <c r="G107" s="132" t="s">
        <v>193</v>
      </c>
      <c r="H107" s="66"/>
      <c r="I107" s="66"/>
      <c r="J107" s="66"/>
      <c r="K107" s="67"/>
      <c r="L107" s="35"/>
    </row>
    <row r="108" spans="2:58" s="24" customFormat="1" hidden="1" x14ac:dyDescent="0.25">
      <c r="B108" s="445" t="s">
        <v>202</v>
      </c>
      <c r="C108" s="446"/>
      <c r="D108" s="446"/>
      <c r="E108" s="14"/>
      <c r="F108" s="151" t="s">
        <v>282</v>
      </c>
      <c r="G108" s="270" t="s">
        <v>275</v>
      </c>
      <c r="H108" s="80"/>
      <c r="I108" s="80"/>
      <c r="J108" s="80"/>
      <c r="K108" s="200"/>
      <c r="L108" s="35"/>
    </row>
    <row r="109" spans="2:58" s="24" customFormat="1" hidden="1" x14ac:dyDescent="0.25">
      <c r="B109" s="362" t="s">
        <v>203</v>
      </c>
      <c r="C109" s="363"/>
      <c r="D109" s="363"/>
      <c r="E109" s="14">
        <v>100</v>
      </c>
      <c r="F109" s="151" t="s">
        <v>282</v>
      </c>
      <c r="G109" s="79"/>
      <c r="H109" s="80"/>
      <c r="I109" s="80"/>
      <c r="J109" s="80"/>
      <c r="K109" s="200"/>
      <c r="L109" s="35"/>
    </row>
    <row r="110" spans="2:58" s="24" customFormat="1" hidden="1" x14ac:dyDescent="0.25">
      <c r="B110" s="362" t="s">
        <v>89</v>
      </c>
      <c r="C110" s="363"/>
      <c r="D110" s="363"/>
      <c r="E110" s="15">
        <f>(E108+E109)</f>
        <v>100</v>
      </c>
      <c r="F110" s="76"/>
      <c r="G110" s="82"/>
      <c r="H110" s="80"/>
      <c r="I110" s="80"/>
      <c r="J110" s="80"/>
      <c r="K110" s="200"/>
      <c r="L110" s="35"/>
    </row>
    <row r="111" spans="2:58" s="24" customFormat="1" hidden="1" x14ac:dyDescent="0.25">
      <c r="B111" s="362" t="s">
        <v>204</v>
      </c>
      <c r="C111" s="363"/>
      <c r="D111" s="363"/>
      <c r="E111" s="14">
        <v>65</v>
      </c>
      <c r="F111" s="77"/>
      <c r="G111" s="83" t="str">
        <f>IF(E111&gt;130, "Pertes supérieures à 130 kWh/m3 : L'ADEME conseille fortement decalorifuger la distribution ou de changer de système de production","")</f>
        <v/>
      </c>
      <c r="H111" s="84"/>
      <c r="I111" s="84"/>
      <c r="J111" s="84"/>
      <c r="K111" s="201"/>
      <c r="L111" s="35"/>
    </row>
    <row r="112" spans="2:58" s="24" customFormat="1" ht="16.5" hidden="1" thickBot="1" x14ac:dyDescent="0.3">
      <c r="B112" s="364" t="s">
        <v>192</v>
      </c>
      <c r="C112" s="365"/>
      <c r="D112" s="365"/>
      <c r="E112" s="365"/>
      <c r="F112" s="365"/>
      <c r="G112" s="365"/>
      <c r="H112" s="365"/>
      <c r="I112" s="365"/>
      <c r="J112" s="365"/>
      <c r="K112" s="366"/>
      <c r="L112" s="35"/>
    </row>
    <row r="113" spans="2:58" s="24" customFormat="1" ht="15.75" hidden="1" thickBot="1" x14ac:dyDescent="0.3">
      <c r="B113" s="340" t="s">
        <v>153</v>
      </c>
      <c r="C113" s="341"/>
      <c r="D113" s="341"/>
      <c r="E113" s="341"/>
      <c r="F113" s="341"/>
      <c r="G113" s="341"/>
      <c r="H113" s="341"/>
      <c r="I113" s="341"/>
      <c r="J113" s="341"/>
      <c r="K113" s="342"/>
      <c r="L113" s="35"/>
    </row>
    <row r="114" spans="2:58" s="24" customFormat="1" ht="16.5" hidden="1" thickBot="1" x14ac:dyDescent="0.3">
      <c r="B114" s="429" t="str">
        <f>IF(C105="Neuf","Besoins thermiques du bâtiment neuf", "Besoins après démarches d'économies d'énergie")</f>
        <v>Besoins après démarches d'économies d'énergie</v>
      </c>
      <c r="C114" s="430"/>
      <c r="D114" s="430"/>
      <c r="E114" s="430"/>
      <c r="F114" s="430"/>
      <c r="G114" s="430"/>
      <c r="H114" s="430"/>
      <c r="I114" s="430"/>
      <c r="J114" s="430"/>
      <c r="K114" s="431"/>
      <c r="L114" s="35"/>
    </row>
    <row r="115" spans="2:58" s="24" customFormat="1" hidden="1" x14ac:dyDescent="0.25">
      <c r="B115" s="199"/>
      <c r="C115" s="66"/>
      <c r="D115" s="67"/>
      <c r="E115" s="128" t="s">
        <v>48</v>
      </c>
      <c r="F115" s="128" t="s">
        <v>5</v>
      </c>
      <c r="G115" s="132" t="s">
        <v>193</v>
      </c>
      <c r="H115" s="66"/>
      <c r="I115" s="66"/>
      <c r="J115" s="66"/>
      <c r="K115" s="67"/>
      <c r="L115" s="35"/>
    </row>
    <row r="116" spans="2:58" s="24" customFormat="1" ht="15" hidden="1" customHeight="1" x14ac:dyDescent="0.25">
      <c r="B116" s="456" t="s">
        <v>202</v>
      </c>
      <c r="C116" s="457"/>
      <c r="D116" s="458"/>
      <c r="E116" s="14"/>
      <c r="F116" s="151" t="s">
        <v>282</v>
      </c>
      <c r="G116" s="79" t="str">
        <f>IF(E117&gt;1.5*E116,"Trop de pertes liées au bouclage par rapport aux besoins ECS","")</f>
        <v>Trop de pertes liées au bouclage par rapport aux besoins ECS</v>
      </c>
      <c r="H116" s="80"/>
      <c r="I116" s="80"/>
      <c r="J116" s="80"/>
      <c r="K116" s="80"/>
      <c r="L116" s="35"/>
    </row>
    <row r="117" spans="2:58" s="24" customFormat="1" hidden="1" x14ac:dyDescent="0.25">
      <c r="B117" s="362" t="s">
        <v>203</v>
      </c>
      <c r="C117" s="363"/>
      <c r="D117" s="363"/>
      <c r="E117" s="14">
        <v>100</v>
      </c>
      <c r="F117" s="151" t="s">
        <v>282</v>
      </c>
      <c r="G117" s="288"/>
      <c r="H117" s="80"/>
      <c r="I117" s="80"/>
      <c r="J117" s="80"/>
      <c r="K117" s="80"/>
      <c r="L117" s="35"/>
    </row>
    <row r="118" spans="2:58" s="24" customFormat="1" hidden="1" x14ac:dyDescent="0.25">
      <c r="B118" s="347" t="s">
        <v>152</v>
      </c>
      <c r="C118" s="348"/>
      <c r="D118" s="349"/>
      <c r="E118" s="15">
        <f>IF(C105="Neuf",IF(E117&gt;E120*0.5, E120*0.5,E117),IF(E109&gt;E111, E111,E109))</f>
        <v>65</v>
      </c>
      <c r="F118" s="76"/>
      <c r="G118" s="271" t="s">
        <v>276</v>
      </c>
      <c r="H118" s="80"/>
      <c r="I118" s="80"/>
      <c r="J118" s="80"/>
      <c r="K118" s="80"/>
      <c r="L118" s="35"/>
    </row>
    <row r="119" spans="2:58" s="24" customFormat="1" hidden="1" x14ac:dyDescent="0.25">
      <c r="B119" s="362" t="s">
        <v>89</v>
      </c>
      <c r="C119" s="363"/>
      <c r="D119" s="363"/>
      <c r="E119" s="15">
        <f>SUM(E116:E117)</f>
        <v>100</v>
      </c>
      <c r="F119" s="76"/>
      <c r="G119" s="79" t="str">
        <f>IF(E119&gt;200, "Votre projet correspond plutôt à l'AAP AURA solaire thermique","")</f>
        <v/>
      </c>
      <c r="H119" s="81"/>
      <c r="I119" s="81"/>
      <c r="J119" s="81"/>
      <c r="K119" s="81"/>
      <c r="L119" s="35"/>
    </row>
    <row r="120" spans="2:58" s="24" customFormat="1" hidden="1" x14ac:dyDescent="0.25">
      <c r="B120" s="362" t="s">
        <v>204</v>
      </c>
      <c r="C120" s="363"/>
      <c r="D120" s="363"/>
      <c r="E120" s="14">
        <v>65</v>
      </c>
      <c r="F120" s="77"/>
      <c r="G120" s="83" t="str">
        <f>IF(E120&gt;130, "Pertes supérieures à 130 kWh/m3 : L'ADEME conseille fortement decalorifuger la distribution ou de changer de système de production","")</f>
        <v/>
      </c>
      <c r="H120" s="80"/>
      <c r="I120" s="80"/>
      <c r="J120" s="80"/>
      <c r="K120" s="80"/>
      <c r="L120" s="35"/>
    </row>
    <row r="121" spans="2:58" s="24" customFormat="1" hidden="1" x14ac:dyDescent="0.25">
      <c r="B121" s="347" t="s">
        <v>208</v>
      </c>
      <c r="C121" s="348"/>
      <c r="D121" s="349"/>
      <c r="E121" s="152">
        <v>7</v>
      </c>
      <c r="F121" s="78"/>
      <c r="G121" s="79" t="str">
        <f>IF(E121&lt;7, "Comment gérez vous les exédents d'énergie hebdomadaires (à préciser ci-dessous)","")</f>
        <v/>
      </c>
      <c r="H121" s="80"/>
      <c r="I121" s="80"/>
      <c r="J121" s="80"/>
      <c r="K121" s="80"/>
      <c r="L121" s="35"/>
    </row>
    <row r="122" spans="2:58" s="24" customFormat="1" hidden="1" x14ac:dyDescent="0.25">
      <c r="B122" s="400" t="s">
        <v>20</v>
      </c>
      <c r="C122" s="401"/>
      <c r="D122" s="401"/>
      <c r="E122" s="272" t="s">
        <v>21</v>
      </c>
      <c r="F122" s="179"/>
      <c r="G122" s="79" t="str">
        <f>IF(E122="ouvert","Préférer l'eau technique si structure de santé ou médico-social","")</f>
        <v>Préférer l'eau technique si structure de santé ou médico-social</v>
      </c>
      <c r="H122" s="88"/>
      <c r="I122" s="88"/>
      <c r="J122" s="88"/>
      <c r="K122" s="88"/>
      <c r="L122" s="35"/>
    </row>
    <row r="123" spans="2:58" s="24" customFormat="1" hidden="1" x14ac:dyDescent="0.25">
      <c r="B123" s="440" t="s">
        <v>60</v>
      </c>
      <c r="C123" s="440"/>
      <c r="D123" s="440"/>
      <c r="E123" s="274" t="s">
        <v>51</v>
      </c>
      <c r="F123" s="278"/>
      <c r="G123" s="79" t="str">
        <f>IF(E123="non","Pourquoi? Détailler les mesures pour éviter la surchauffe (préciser ci-dessous)","")</f>
        <v>Pourquoi? Détailler les mesures pour éviter la surchauffe (préciser ci-dessous)</v>
      </c>
      <c r="H123" s="87"/>
      <c r="I123" s="87"/>
      <c r="J123" s="87"/>
      <c r="K123" s="87"/>
      <c r="L123" s="35"/>
    </row>
    <row r="124" spans="2:58" s="24" customFormat="1" hidden="1" x14ac:dyDescent="0.25">
      <c r="B124" s="440" t="s">
        <v>19</v>
      </c>
      <c r="C124" s="440"/>
      <c r="D124" s="440"/>
      <c r="E124" s="274" t="s">
        <v>4</v>
      </c>
      <c r="F124" s="279"/>
      <c r="G124" s="79" t="str">
        <f>IF(E124="oui","Qu'avez-vous prévu pour éviter la surchauffe? (préciser ci-dessous)","Un système autovidangeable est préconisé si le site le permet")</f>
        <v>Qu'avez-vous prévu pour éviter la surchauffe? (préciser ci-dessous)</v>
      </c>
      <c r="H124" s="87"/>
      <c r="I124" s="87"/>
      <c r="J124" s="87"/>
      <c r="K124" s="87"/>
      <c r="L124" s="35"/>
    </row>
    <row r="125" spans="2:58" ht="15" hidden="1" customHeight="1" x14ac:dyDescent="0.25">
      <c r="B125" s="393" t="s">
        <v>277</v>
      </c>
      <c r="C125" s="394"/>
      <c r="D125" s="395"/>
      <c r="E125" s="273"/>
      <c r="F125" s="273"/>
      <c r="G125" s="79"/>
      <c r="H125" s="87"/>
      <c r="I125" s="87"/>
      <c r="J125" s="87"/>
      <c r="K125" s="87"/>
      <c r="L125" s="63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  <c r="AM125" s="24"/>
      <c r="AN125" s="24"/>
      <c r="AO125" s="24"/>
      <c r="AP125" s="24"/>
      <c r="AQ125" s="24"/>
      <c r="AR125" s="24"/>
      <c r="AS125" s="24"/>
      <c r="AT125" s="24"/>
      <c r="AU125" s="24"/>
      <c r="AV125" s="24"/>
      <c r="AW125" s="24"/>
      <c r="AX125" s="24"/>
      <c r="AY125" s="24"/>
      <c r="AZ125" s="24"/>
      <c r="BA125" s="24"/>
      <c r="BB125" s="24"/>
      <c r="BC125" s="24"/>
      <c r="BD125" s="24"/>
      <c r="BE125" s="24"/>
      <c r="BF125" s="24"/>
    </row>
    <row r="126" spans="2:58" ht="16.5" hidden="1" thickBot="1" x14ac:dyDescent="0.3">
      <c r="B126" s="441" t="s">
        <v>251</v>
      </c>
      <c r="C126" s="442"/>
      <c r="D126" s="442"/>
      <c r="E126" s="442"/>
      <c r="F126" s="442"/>
      <c r="G126" s="442"/>
      <c r="H126" s="442"/>
      <c r="I126" s="442"/>
      <c r="J126" s="442"/>
      <c r="K126" s="443"/>
      <c r="L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  <c r="AQ126" s="24"/>
      <c r="AR126" s="24"/>
      <c r="AS126" s="24"/>
      <c r="AT126" s="24"/>
      <c r="AU126" s="24"/>
      <c r="AV126" s="24"/>
      <c r="AW126" s="24"/>
      <c r="AX126" s="24"/>
      <c r="AY126" s="24"/>
      <c r="AZ126" s="24"/>
      <c r="BA126" s="24"/>
      <c r="BB126" s="24"/>
      <c r="BC126" s="24"/>
      <c r="BD126" s="24"/>
      <c r="BE126" s="24"/>
      <c r="BF126" s="24"/>
    </row>
    <row r="127" spans="2:58" hidden="1" x14ac:dyDescent="0.25">
      <c r="B127" s="204"/>
      <c r="C127" s="444"/>
      <c r="D127" s="444"/>
      <c r="E127" s="444"/>
      <c r="F127" s="444"/>
      <c r="G127" s="444"/>
      <c r="H127" s="444"/>
      <c r="I127" s="444"/>
      <c r="J127" s="444"/>
      <c r="K127" s="205"/>
      <c r="L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  <c r="AM127" s="24"/>
      <c r="AN127" s="24"/>
      <c r="AO127" s="24"/>
      <c r="AP127" s="24"/>
      <c r="AQ127" s="24"/>
      <c r="AR127" s="24"/>
      <c r="AS127" s="24"/>
      <c r="AT127" s="24"/>
      <c r="AU127" s="24"/>
      <c r="AV127" s="24"/>
      <c r="AW127" s="24"/>
      <c r="AX127" s="24"/>
      <c r="AY127" s="24"/>
      <c r="AZ127" s="24"/>
      <c r="BA127" s="24"/>
      <c r="BB127" s="24"/>
      <c r="BC127" s="24"/>
      <c r="BD127" s="24"/>
      <c r="BE127" s="24"/>
      <c r="BF127" s="24"/>
    </row>
    <row r="128" spans="2:58" ht="16.5" hidden="1" thickBot="1" x14ac:dyDescent="0.3">
      <c r="B128" s="441" t="s">
        <v>274</v>
      </c>
      <c r="C128" s="442"/>
      <c r="D128" s="442"/>
      <c r="E128" s="442"/>
      <c r="F128" s="442"/>
      <c r="G128" s="442"/>
      <c r="H128" s="442"/>
      <c r="I128" s="442"/>
      <c r="J128" s="442"/>
      <c r="K128" s="443"/>
      <c r="L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24"/>
      <c r="AP128" s="24"/>
      <c r="AQ128" s="24"/>
      <c r="AR128" s="24"/>
      <c r="AS128" s="24"/>
      <c r="AT128" s="24"/>
      <c r="AU128" s="24"/>
      <c r="AV128" s="24"/>
      <c r="AW128" s="24"/>
      <c r="AX128" s="24"/>
      <c r="AY128" s="24"/>
      <c r="AZ128" s="24"/>
      <c r="BA128" s="24"/>
      <c r="BB128" s="24"/>
      <c r="BC128" s="24"/>
      <c r="BD128" s="24"/>
      <c r="BE128" s="24"/>
      <c r="BF128" s="24"/>
    </row>
    <row r="129" spans="2:12" s="24" customFormat="1" hidden="1" x14ac:dyDescent="0.25">
      <c r="B129" s="204"/>
      <c r="C129" s="444"/>
      <c r="D129" s="444"/>
      <c r="E129" s="444"/>
      <c r="F129" s="444"/>
      <c r="G129" s="444"/>
      <c r="H129" s="444"/>
      <c r="I129" s="444"/>
      <c r="J129" s="444"/>
      <c r="K129" s="205"/>
      <c r="L129" s="35"/>
    </row>
    <row r="130" spans="2:12" s="24" customFormat="1" hidden="1" x14ac:dyDescent="0.25">
      <c r="B130" s="204"/>
      <c r="C130" s="142"/>
      <c r="D130" s="142"/>
      <c r="E130" s="142"/>
      <c r="F130" s="142"/>
      <c r="G130" s="142"/>
      <c r="H130" s="142"/>
      <c r="I130" s="142"/>
      <c r="J130" s="142"/>
      <c r="K130" s="205"/>
      <c r="L130" s="35"/>
    </row>
    <row r="131" spans="2:12" s="24" customFormat="1" ht="15.75" hidden="1" thickBot="1" x14ac:dyDescent="0.3">
      <c r="B131" s="197" t="s">
        <v>195</v>
      </c>
      <c r="C131" s="153" t="s">
        <v>148</v>
      </c>
      <c r="D131" s="143"/>
      <c r="E131" s="146"/>
      <c r="F131" s="146"/>
      <c r="G131" s="146"/>
      <c r="H131" s="146"/>
      <c r="I131" s="147"/>
      <c r="J131" s="147"/>
      <c r="K131" s="198"/>
      <c r="L131" s="35"/>
    </row>
    <row r="132" spans="2:12" s="24" customFormat="1" ht="17.25" hidden="1" thickTop="1" thickBot="1" x14ac:dyDescent="0.3">
      <c r="B132" s="364" t="s">
        <v>233</v>
      </c>
      <c r="C132" s="365"/>
      <c r="D132" s="365"/>
      <c r="E132" s="365"/>
      <c r="F132" s="365"/>
      <c r="G132" s="365"/>
      <c r="H132" s="365"/>
      <c r="I132" s="365"/>
      <c r="J132" s="365"/>
      <c r="K132" s="366"/>
      <c r="L132" s="35"/>
    </row>
    <row r="133" spans="2:12" s="24" customFormat="1" hidden="1" x14ac:dyDescent="0.25">
      <c r="B133" s="199"/>
      <c r="C133" s="66"/>
      <c r="D133" s="67"/>
      <c r="E133" s="136" t="s">
        <v>48</v>
      </c>
      <c r="F133" s="137" t="s">
        <v>5</v>
      </c>
      <c r="G133" s="132" t="s">
        <v>193</v>
      </c>
      <c r="H133" s="66"/>
      <c r="I133" s="66"/>
      <c r="J133" s="66"/>
      <c r="K133" s="67"/>
      <c r="L133" s="35"/>
    </row>
    <row r="134" spans="2:12" s="24" customFormat="1" hidden="1" x14ac:dyDescent="0.25">
      <c r="B134" s="445" t="s">
        <v>202</v>
      </c>
      <c r="C134" s="446"/>
      <c r="D134" s="446"/>
      <c r="E134" s="14"/>
      <c r="F134" s="151" t="s">
        <v>282</v>
      </c>
      <c r="G134" s="270" t="s">
        <v>275</v>
      </c>
      <c r="H134" s="80"/>
      <c r="I134" s="80"/>
      <c r="J134" s="80"/>
      <c r="K134" s="200"/>
      <c r="L134" s="35"/>
    </row>
    <row r="135" spans="2:12" s="24" customFormat="1" hidden="1" x14ac:dyDescent="0.25">
      <c r="B135" s="362" t="s">
        <v>203</v>
      </c>
      <c r="C135" s="363"/>
      <c r="D135" s="363"/>
      <c r="E135" s="14">
        <v>100</v>
      </c>
      <c r="F135" s="151" t="s">
        <v>282</v>
      </c>
      <c r="G135" s="79"/>
      <c r="H135" s="80"/>
      <c r="I135" s="80"/>
      <c r="J135" s="80"/>
      <c r="K135" s="200"/>
      <c r="L135" s="35"/>
    </row>
    <row r="136" spans="2:12" s="24" customFormat="1" hidden="1" x14ac:dyDescent="0.25">
      <c r="B136" s="362" t="s">
        <v>89</v>
      </c>
      <c r="C136" s="363"/>
      <c r="D136" s="363"/>
      <c r="E136" s="15">
        <f>(E134+E135)</f>
        <v>100</v>
      </c>
      <c r="F136" s="76"/>
      <c r="G136" s="82"/>
      <c r="H136" s="80"/>
      <c r="I136" s="80"/>
      <c r="J136" s="80"/>
      <c r="K136" s="200"/>
      <c r="L136" s="35"/>
    </row>
    <row r="137" spans="2:12" s="24" customFormat="1" hidden="1" x14ac:dyDescent="0.25">
      <c r="B137" s="362" t="s">
        <v>204</v>
      </c>
      <c r="C137" s="363"/>
      <c r="D137" s="363"/>
      <c r="E137" s="14">
        <v>65</v>
      </c>
      <c r="F137" s="77"/>
      <c r="G137" s="83" t="str">
        <f>IF(E137&gt;130, "Pertes supérieures à 130 kWh/m3 : L'ADEME conseille fortement decalorifuger la distribution ou de changer de système de production","")</f>
        <v/>
      </c>
      <c r="H137" s="84"/>
      <c r="I137" s="84"/>
      <c r="J137" s="84"/>
      <c r="K137" s="201"/>
      <c r="L137" s="35"/>
    </row>
    <row r="138" spans="2:12" s="24" customFormat="1" ht="16.5" hidden="1" thickBot="1" x14ac:dyDescent="0.3">
      <c r="B138" s="364" t="s">
        <v>192</v>
      </c>
      <c r="C138" s="365"/>
      <c r="D138" s="365"/>
      <c r="E138" s="365"/>
      <c r="F138" s="365"/>
      <c r="G138" s="365"/>
      <c r="H138" s="365"/>
      <c r="I138" s="365"/>
      <c r="J138" s="365"/>
      <c r="K138" s="366"/>
      <c r="L138" s="35"/>
    </row>
    <row r="139" spans="2:12" s="24" customFormat="1" ht="15.75" hidden="1" thickBot="1" x14ac:dyDescent="0.3">
      <c r="B139" s="340" t="s">
        <v>153</v>
      </c>
      <c r="C139" s="341"/>
      <c r="D139" s="341"/>
      <c r="E139" s="341"/>
      <c r="F139" s="341"/>
      <c r="G139" s="341"/>
      <c r="H139" s="341"/>
      <c r="I139" s="341"/>
      <c r="J139" s="341"/>
      <c r="K139" s="342"/>
      <c r="L139" s="35"/>
    </row>
    <row r="140" spans="2:12" s="24" customFormat="1" ht="16.5" hidden="1" thickBot="1" x14ac:dyDescent="0.3">
      <c r="B140" s="429" t="str">
        <f>IF(C131="Neuf","Besoins thermiques du bâtiment neuf", "Besoins après démarches d'économies d'énergie")</f>
        <v>Besoins après démarches d'économies d'énergie</v>
      </c>
      <c r="C140" s="430"/>
      <c r="D140" s="430"/>
      <c r="E140" s="430"/>
      <c r="F140" s="430"/>
      <c r="G140" s="430"/>
      <c r="H140" s="430"/>
      <c r="I140" s="430"/>
      <c r="J140" s="430"/>
      <c r="K140" s="431"/>
      <c r="L140" s="35"/>
    </row>
    <row r="141" spans="2:12" s="24" customFormat="1" hidden="1" x14ac:dyDescent="0.25">
      <c r="B141" s="199"/>
      <c r="C141" s="66"/>
      <c r="D141" s="67"/>
      <c r="E141" s="128" t="s">
        <v>48</v>
      </c>
      <c r="F141" s="128" t="s">
        <v>5</v>
      </c>
      <c r="G141" s="132" t="s">
        <v>193</v>
      </c>
      <c r="H141" s="66"/>
      <c r="I141" s="66"/>
      <c r="J141" s="66"/>
      <c r="K141" s="67"/>
      <c r="L141" s="35"/>
    </row>
    <row r="142" spans="2:12" s="24" customFormat="1" hidden="1" x14ac:dyDescent="0.25">
      <c r="B142" s="456" t="s">
        <v>202</v>
      </c>
      <c r="C142" s="457"/>
      <c r="D142" s="458"/>
      <c r="E142" s="14"/>
      <c r="F142" s="151" t="s">
        <v>282</v>
      </c>
      <c r="G142" s="79" t="str">
        <f>IF(E143&gt;1.5*E142,"Trop de pertes liées au bouclage par rapport aux besoins ECS","")</f>
        <v>Trop de pertes liées au bouclage par rapport aux besoins ECS</v>
      </c>
      <c r="H142" s="80"/>
      <c r="I142" s="80"/>
      <c r="J142" s="80"/>
      <c r="K142" s="80"/>
      <c r="L142" s="35"/>
    </row>
    <row r="143" spans="2:12" s="24" customFormat="1" hidden="1" x14ac:dyDescent="0.25">
      <c r="B143" s="362" t="s">
        <v>203</v>
      </c>
      <c r="C143" s="363"/>
      <c r="D143" s="363"/>
      <c r="E143" s="14">
        <v>100</v>
      </c>
      <c r="F143" s="151" t="s">
        <v>282</v>
      </c>
      <c r="G143" s="288"/>
      <c r="H143" s="80"/>
      <c r="I143" s="80"/>
      <c r="J143" s="80"/>
      <c r="K143" s="80"/>
      <c r="L143" s="35"/>
    </row>
    <row r="144" spans="2:12" s="24" customFormat="1" ht="15" hidden="1" customHeight="1" x14ac:dyDescent="0.25">
      <c r="B144" s="347" t="s">
        <v>152</v>
      </c>
      <c r="C144" s="348"/>
      <c r="D144" s="349"/>
      <c r="E144" s="15">
        <f>IF(C131="Neuf",IF(E143&gt;E146*0.5, E146*0.5,E143),IF(E135&gt;E137, E137,E135))</f>
        <v>65</v>
      </c>
      <c r="F144" s="76"/>
      <c r="G144" s="271" t="s">
        <v>276</v>
      </c>
      <c r="H144" s="80"/>
      <c r="I144" s="80"/>
      <c r="J144" s="80"/>
      <c r="K144" s="80"/>
      <c r="L144" s="35"/>
    </row>
    <row r="145" spans="2:58" s="24" customFormat="1" hidden="1" x14ac:dyDescent="0.25">
      <c r="B145" s="362" t="s">
        <v>89</v>
      </c>
      <c r="C145" s="363"/>
      <c r="D145" s="363"/>
      <c r="E145" s="15">
        <f>SUM(E142:E143)</f>
        <v>100</v>
      </c>
      <c r="F145" s="76"/>
      <c r="G145" s="79" t="str">
        <f>IF(E145&gt;200, "Votre projet correspond plutôt à l'AAP AURA solaire thermique","")</f>
        <v/>
      </c>
      <c r="H145" s="81"/>
      <c r="I145" s="81"/>
      <c r="J145" s="81"/>
      <c r="K145" s="81"/>
      <c r="L145" s="35"/>
    </row>
    <row r="146" spans="2:58" s="24" customFormat="1" hidden="1" x14ac:dyDescent="0.25">
      <c r="B146" s="362" t="s">
        <v>204</v>
      </c>
      <c r="C146" s="363"/>
      <c r="D146" s="363"/>
      <c r="E146" s="14">
        <v>65</v>
      </c>
      <c r="F146" s="77"/>
      <c r="G146" s="83" t="str">
        <f>IF(E146&gt;130, "Pertes supérieures à 130 kWh/m3 : L'ADEME conseille fortement decalorifuger la distribution ou de changer de système de production","")</f>
        <v/>
      </c>
      <c r="H146" s="80"/>
      <c r="I146" s="80"/>
      <c r="J146" s="80"/>
      <c r="K146" s="80"/>
      <c r="L146" s="35"/>
    </row>
    <row r="147" spans="2:58" s="24" customFormat="1" hidden="1" x14ac:dyDescent="0.25">
      <c r="B147" s="347" t="s">
        <v>208</v>
      </c>
      <c r="C147" s="348"/>
      <c r="D147" s="349"/>
      <c r="E147" s="152">
        <v>7</v>
      </c>
      <c r="F147" s="78"/>
      <c r="G147" s="79" t="str">
        <f>IF(E147&lt;7, "Comment gérez vous les exédents d'énergie hebdomadaires (à préciser ci-dessous)","")</f>
        <v/>
      </c>
      <c r="H147" s="80"/>
      <c r="I147" s="80"/>
      <c r="J147" s="80"/>
      <c r="K147" s="80"/>
      <c r="L147" s="35"/>
    </row>
    <row r="148" spans="2:58" s="24" customFormat="1" hidden="1" x14ac:dyDescent="0.25">
      <c r="B148" s="400" t="s">
        <v>20</v>
      </c>
      <c r="C148" s="401"/>
      <c r="D148" s="401"/>
      <c r="E148" s="272" t="s">
        <v>21</v>
      </c>
      <c r="F148" s="179"/>
      <c r="G148" s="79" t="str">
        <f>IF(E148="ouvert","Préférer l'eau technique si structure de santé ou médico-social","")</f>
        <v>Préférer l'eau technique si structure de santé ou médico-social</v>
      </c>
      <c r="H148" s="88"/>
      <c r="I148" s="88"/>
      <c r="J148" s="88"/>
      <c r="K148" s="88"/>
      <c r="L148" s="35"/>
    </row>
    <row r="149" spans="2:58" s="24" customFormat="1" hidden="1" x14ac:dyDescent="0.25">
      <c r="B149" s="440" t="s">
        <v>60</v>
      </c>
      <c r="C149" s="440"/>
      <c r="D149" s="440"/>
      <c r="E149" s="274" t="s">
        <v>51</v>
      </c>
      <c r="F149" s="278"/>
      <c r="G149" s="79" t="str">
        <f>IF(E149="non","Pourquoi? Détailler les mesures pour éviter la surchauffe (préciser ci-dessous)","")</f>
        <v>Pourquoi? Détailler les mesures pour éviter la surchauffe (préciser ci-dessous)</v>
      </c>
      <c r="H149" s="87"/>
      <c r="I149" s="87"/>
      <c r="J149" s="87"/>
      <c r="K149" s="87"/>
      <c r="L149" s="35"/>
    </row>
    <row r="150" spans="2:58" s="24" customFormat="1" hidden="1" x14ac:dyDescent="0.25">
      <c r="B150" s="440" t="s">
        <v>19</v>
      </c>
      <c r="C150" s="440"/>
      <c r="D150" s="440"/>
      <c r="E150" s="274" t="s">
        <v>4</v>
      </c>
      <c r="F150" s="279"/>
      <c r="G150" s="79" t="str">
        <f>IF(E150="oui","Qu'avez-vous prévu pour éviter la surchauffe? (préciser ci-dessous)","Un système autovidangeable est préconisé si le site le permet")</f>
        <v>Qu'avez-vous prévu pour éviter la surchauffe? (préciser ci-dessous)</v>
      </c>
      <c r="H150" s="87"/>
      <c r="I150" s="87"/>
      <c r="J150" s="87"/>
      <c r="K150" s="87"/>
      <c r="L150" s="35"/>
    </row>
    <row r="151" spans="2:58" s="24" customFormat="1" hidden="1" x14ac:dyDescent="0.25">
      <c r="B151" s="393" t="s">
        <v>277</v>
      </c>
      <c r="C151" s="394"/>
      <c r="D151" s="395"/>
      <c r="E151" s="273"/>
      <c r="F151" s="273"/>
      <c r="G151" s="79"/>
      <c r="H151" s="87"/>
      <c r="I151" s="87"/>
      <c r="J151" s="87"/>
      <c r="K151" s="87"/>
      <c r="L151" s="35"/>
    </row>
    <row r="152" spans="2:58" s="24" customFormat="1" ht="16.5" hidden="1" thickBot="1" x14ac:dyDescent="0.3">
      <c r="B152" s="441" t="s">
        <v>251</v>
      </c>
      <c r="C152" s="442"/>
      <c r="D152" s="442"/>
      <c r="E152" s="442"/>
      <c r="F152" s="442"/>
      <c r="G152" s="442"/>
      <c r="H152" s="442"/>
      <c r="I152" s="442"/>
      <c r="J152" s="442"/>
      <c r="K152" s="443"/>
      <c r="L152" s="35"/>
    </row>
    <row r="153" spans="2:58" ht="15" hidden="1" customHeight="1" x14ac:dyDescent="0.25">
      <c r="B153" s="204"/>
      <c r="C153" s="444"/>
      <c r="D153" s="444"/>
      <c r="E153" s="444"/>
      <c r="F153" s="444"/>
      <c r="G153" s="444"/>
      <c r="H153" s="444"/>
      <c r="I153" s="444"/>
      <c r="J153" s="444"/>
      <c r="K153" s="205"/>
      <c r="L153" s="63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F153" s="24"/>
      <c r="AG153" s="24"/>
      <c r="AH153" s="24"/>
      <c r="AI153" s="24"/>
      <c r="AJ153" s="24"/>
      <c r="AK153" s="24"/>
      <c r="AL153" s="24"/>
      <c r="AM153" s="24"/>
      <c r="AN153" s="24"/>
      <c r="AO153" s="24"/>
      <c r="AP153" s="24"/>
      <c r="AQ153" s="24"/>
      <c r="AR153" s="24"/>
      <c r="AS153" s="24"/>
      <c r="AT153" s="24"/>
      <c r="AU153" s="24"/>
      <c r="AV153" s="24"/>
      <c r="AW153" s="24"/>
      <c r="AX153" s="24"/>
      <c r="AY153" s="24"/>
      <c r="AZ153" s="24"/>
      <c r="BA153" s="24"/>
      <c r="BB153" s="24"/>
      <c r="BC153" s="24"/>
      <c r="BD153" s="24"/>
      <c r="BE153" s="24"/>
      <c r="BF153" s="24"/>
    </row>
    <row r="154" spans="2:58" ht="16.5" hidden="1" thickBot="1" x14ac:dyDescent="0.3">
      <c r="B154" s="441" t="s">
        <v>274</v>
      </c>
      <c r="C154" s="442"/>
      <c r="D154" s="442"/>
      <c r="E154" s="442"/>
      <c r="F154" s="442"/>
      <c r="G154" s="442"/>
      <c r="H154" s="442"/>
      <c r="I154" s="442"/>
      <c r="J154" s="442"/>
      <c r="K154" s="443"/>
      <c r="L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  <c r="AF154" s="24"/>
      <c r="AG154" s="24"/>
      <c r="AH154" s="24"/>
      <c r="AI154" s="24"/>
      <c r="AJ154" s="24"/>
      <c r="AK154" s="24"/>
      <c r="AL154" s="24"/>
      <c r="AM154" s="24"/>
      <c r="AN154" s="24"/>
      <c r="AO154" s="24"/>
      <c r="AP154" s="24"/>
      <c r="AQ154" s="24"/>
      <c r="AR154" s="24"/>
      <c r="AS154" s="24"/>
      <c r="AT154" s="24"/>
      <c r="AU154" s="24"/>
      <c r="AV154" s="24"/>
      <c r="AW154" s="24"/>
      <c r="AX154" s="24"/>
      <c r="AY154" s="24"/>
      <c r="AZ154" s="24"/>
      <c r="BA154" s="24"/>
      <c r="BB154" s="24"/>
      <c r="BC154" s="24"/>
      <c r="BD154" s="24"/>
      <c r="BE154" s="24"/>
      <c r="BF154" s="24"/>
    </row>
    <row r="155" spans="2:58" hidden="1" x14ac:dyDescent="0.25">
      <c r="B155" s="204"/>
      <c r="C155" s="444"/>
      <c r="D155" s="444"/>
      <c r="E155" s="444"/>
      <c r="F155" s="444"/>
      <c r="G155" s="444"/>
      <c r="H155" s="444"/>
      <c r="I155" s="444"/>
      <c r="J155" s="444"/>
      <c r="K155" s="205"/>
      <c r="L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4"/>
      <c r="AF155" s="24"/>
      <c r="AG155" s="24"/>
      <c r="AH155" s="24"/>
      <c r="AI155" s="24"/>
      <c r="AJ155" s="24"/>
      <c r="AK155" s="24"/>
      <c r="AL155" s="24"/>
      <c r="AM155" s="24"/>
      <c r="AN155" s="24"/>
      <c r="AO155" s="24"/>
      <c r="AP155" s="24"/>
      <c r="AQ155" s="24"/>
      <c r="AR155" s="24"/>
      <c r="AS155" s="24"/>
      <c r="AT155" s="24"/>
      <c r="AU155" s="24"/>
      <c r="AV155" s="24"/>
      <c r="AW155" s="24"/>
      <c r="AX155" s="24"/>
      <c r="AY155" s="24"/>
      <c r="AZ155" s="24"/>
      <c r="BA155" s="24"/>
      <c r="BB155" s="24"/>
      <c r="BC155" s="24"/>
      <c r="BD155" s="24"/>
      <c r="BE155" s="24"/>
      <c r="BF155" s="24"/>
    </row>
    <row r="156" spans="2:58" hidden="1" x14ac:dyDescent="0.25">
      <c r="B156" s="204"/>
      <c r="C156" s="142"/>
      <c r="D156" s="142"/>
      <c r="E156" s="142"/>
      <c r="F156" s="142"/>
      <c r="G156" s="142"/>
      <c r="H156" s="142"/>
      <c r="I156" s="142"/>
      <c r="J156" s="142"/>
      <c r="K156" s="205"/>
      <c r="L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4"/>
      <c r="AF156" s="24"/>
      <c r="AG156" s="24"/>
      <c r="AH156" s="24"/>
      <c r="AI156" s="24"/>
      <c r="AJ156" s="24"/>
      <c r="AK156" s="24"/>
      <c r="AL156" s="24"/>
      <c r="AM156" s="24"/>
      <c r="AN156" s="24"/>
      <c r="AO156" s="24"/>
      <c r="AP156" s="24"/>
      <c r="AQ156" s="24"/>
      <c r="AR156" s="24"/>
      <c r="AS156" s="24"/>
      <c r="AT156" s="24"/>
      <c r="AU156" s="24"/>
      <c r="AV156" s="24"/>
      <c r="AW156" s="24"/>
      <c r="AX156" s="24"/>
      <c r="AY156" s="24"/>
      <c r="AZ156" s="24"/>
      <c r="BA156" s="24"/>
      <c r="BB156" s="24"/>
      <c r="BC156" s="24"/>
      <c r="BD156" s="24"/>
      <c r="BE156" s="24"/>
      <c r="BF156" s="24"/>
    </row>
    <row r="157" spans="2:58" s="24" customFormat="1" ht="15.75" hidden="1" thickBot="1" x14ac:dyDescent="0.3">
      <c r="B157" s="197" t="s">
        <v>196</v>
      </c>
      <c r="C157" s="153" t="s">
        <v>148</v>
      </c>
      <c r="D157" s="143"/>
      <c r="E157" s="146"/>
      <c r="F157" s="146"/>
      <c r="G157" s="146"/>
      <c r="H157" s="146"/>
      <c r="I157" s="147"/>
      <c r="J157" s="147"/>
      <c r="K157" s="198"/>
      <c r="L157" s="35"/>
    </row>
    <row r="158" spans="2:58" s="24" customFormat="1" ht="17.25" hidden="1" thickTop="1" thickBot="1" x14ac:dyDescent="0.3">
      <c r="B158" s="364" t="s">
        <v>233</v>
      </c>
      <c r="C158" s="365"/>
      <c r="D158" s="365"/>
      <c r="E158" s="365"/>
      <c r="F158" s="365"/>
      <c r="G158" s="365"/>
      <c r="H158" s="365"/>
      <c r="I158" s="365"/>
      <c r="J158" s="365"/>
      <c r="K158" s="366"/>
      <c r="L158" s="35"/>
    </row>
    <row r="159" spans="2:58" s="24" customFormat="1" hidden="1" x14ac:dyDescent="0.25">
      <c r="B159" s="199"/>
      <c r="C159" s="66"/>
      <c r="D159" s="67"/>
      <c r="E159" s="136" t="s">
        <v>48</v>
      </c>
      <c r="F159" s="137" t="s">
        <v>5</v>
      </c>
      <c r="G159" s="132" t="s">
        <v>193</v>
      </c>
      <c r="H159" s="66"/>
      <c r="I159" s="66"/>
      <c r="J159" s="66"/>
      <c r="K159" s="67"/>
      <c r="L159" s="35"/>
    </row>
    <row r="160" spans="2:58" s="24" customFormat="1" hidden="1" x14ac:dyDescent="0.25">
      <c r="B160" s="445" t="s">
        <v>202</v>
      </c>
      <c r="C160" s="446"/>
      <c r="D160" s="446"/>
      <c r="E160" s="14"/>
      <c r="F160" s="151" t="s">
        <v>282</v>
      </c>
      <c r="G160" s="270" t="s">
        <v>275</v>
      </c>
      <c r="H160" s="80"/>
      <c r="I160" s="80"/>
      <c r="J160" s="80"/>
      <c r="K160" s="200"/>
      <c r="L160" s="35"/>
    </row>
    <row r="161" spans="2:12" s="24" customFormat="1" hidden="1" x14ac:dyDescent="0.25">
      <c r="B161" s="362" t="s">
        <v>203</v>
      </c>
      <c r="C161" s="363"/>
      <c r="D161" s="363"/>
      <c r="E161" s="14">
        <v>100</v>
      </c>
      <c r="F161" s="151" t="s">
        <v>282</v>
      </c>
      <c r="G161" s="79"/>
      <c r="H161" s="80"/>
      <c r="I161" s="80"/>
      <c r="J161" s="80"/>
      <c r="K161" s="200"/>
      <c r="L161" s="35"/>
    </row>
    <row r="162" spans="2:12" s="24" customFormat="1" hidden="1" x14ac:dyDescent="0.25">
      <c r="B162" s="362" t="s">
        <v>89</v>
      </c>
      <c r="C162" s="363"/>
      <c r="D162" s="363"/>
      <c r="E162" s="15">
        <f>(E160+E161)</f>
        <v>100</v>
      </c>
      <c r="F162" s="76"/>
      <c r="G162" s="82"/>
      <c r="H162" s="80"/>
      <c r="I162" s="80"/>
      <c r="J162" s="80"/>
      <c r="K162" s="200"/>
      <c r="L162" s="35"/>
    </row>
    <row r="163" spans="2:12" s="24" customFormat="1" hidden="1" x14ac:dyDescent="0.25">
      <c r="B163" s="362" t="s">
        <v>204</v>
      </c>
      <c r="C163" s="363"/>
      <c r="D163" s="363"/>
      <c r="E163" s="14">
        <v>65</v>
      </c>
      <c r="F163" s="77"/>
      <c r="G163" s="83" t="str">
        <f>IF(E163&gt;130, "Pertes supérieures à 130 kWh/m3 : L'ADEME conseille fortement decalorifuger la distribution ou de changer de système de production","")</f>
        <v/>
      </c>
      <c r="H163" s="84"/>
      <c r="I163" s="84"/>
      <c r="J163" s="84"/>
      <c r="K163" s="201"/>
      <c r="L163" s="35"/>
    </row>
    <row r="164" spans="2:12" s="24" customFormat="1" ht="16.5" hidden="1" thickBot="1" x14ac:dyDescent="0.3">
      <c r="B164" s="364" t="s">
        <v>192</v>
      </c>
      <c r="C164" s="365"/>
      <c r="D164" s="365"/>
      <c r="E164" s="365"/>
      <c r="F164" s="365"/>
      <c r="G164" s="365"/>
      <c r="H164" s="365"/>
      <c r="I164" s="365"/>
      <c r="J164" s="365"/>
      <c r="K164" s="366"/>
      <c r="L164" s="35"/>
    </row>
    <row r="165" spans="2:12" s="24" customFormat="1" ht="15.75" hidden="1" thickBot="1" x14ac:dyDescent="0.3">
      <c r="B165" s="340" t="s">
        <v>153</v>
      </c>
      <c r="C165" s="341"/>
      <c r="D165" s="341"/>
      <c r="E165" s="341"/>
      <c r="F165" s="341"/>
      <c r="G165" s="341"/>
      <c r="H165" s="341"/>
      <c r="I165" s="341"/>
      <c r="J165" s="341"/>
      <c r="K165" s="342"/>
      <c r="L165" s="35"/>
    </row>
    <row r="166" spans="2:12" s="24" customFormat="1" ht="16.5" hidden="1" thickBot="1" x14ac:dyDescent="0.3">
      <c r="B166" s="429" t="str">
        <f>IF(C157="Neuf","Besoins thermiques du bâtiment neuf", "Besoins après démarches d'économies d'énergie")</f>
        <v>Besoins après démarches d'économies d'énergie</v>
      </c>
      <c r="C166" s="430"/>
      <c r="D166" s="430"/>
      <c r="E166" s="430"/>
      <c r="F166" s="430"/>
      <c r="G166" s="430"/>
      <c r="H166" s="430"/>
      <c r="I166" s="430"/>
      <c r="J166" s="430"/>
      <c r="K166" s="431"/>
      <c r="L166" s="35"/>
    </row>
    <row r="167" spans="2:12" s="24" customFormat="1" hidden="1" x14ac:dyDescent="0.25">
      <c r="B167" s="199"/>
      <c r="C167" s="66"/>
      <c r="D167" s="67"/>
      <c r="E167" s="128" t="s">
        <v>48</v>
      </c>
      <c r="F167" s="128" t="s">
        <v>5</v>
      </c>
      <c r="G167" s="132" t="s">
        <v>193</v>
      </c>
      <c r="H167" s="66"/>
      <c r="I167" s="66"/>
      <c r="J167" s="66"/>
      <c r="K167" s="67"/>
      <c r="L167" s="35"/>
    </row>
    <row r="168" spans="2:12" s="24" customFormat="1" hidden="1" x14ac:dyDescent="0.25">
      <c r="B168" s="456" t="s">
        <v>202</v>
      </c>
      <c r="C168" s="457"/>
      <c r="D168" s="458"/>
      <c r="E168" s="14"/>
      <c r="F168" s="151" t="s">
        <v>282</v>
      </c>
      <c r="G168" s="79" t="str">
        <f>IF(E169&gt;1.5*E168,"Trop de pertes liées au bouclage par rapport aux besoins ECS","")</f>
        <v>Trop de pertes liées au bouclage par rapport aux besoins ECS</v>
      </c>
      <c r="H168" s="80"/>
      <c r="I168" s="80"/>
      <c r="J168" s="80"/>
      <c r="K168" s="80"/>
      <c r="L168" s="35"/>
    </row>
    <row r="169" spans="2:12" s="24" customFormat="1" hidden="1" x14ac:dyDescent="0.25">
      <c r="B169" s="362" t="s">
        <v>203</v>
      </c>
      <c r="C169" s="363"/>
      <c r="D169" s="363"/>
      <c r="E169" s="14">
        <v>100</v>
      </c>
      <c r="F169" s="151" t="s">
        <v>282</v>
      </c>
      <c r="G169" s="288"/>
      <c r="H169" s="80"/>
      <c r="I169" s="80"/>
      <c r="J169" s="80"/>
      <c r="K169" s="80"/>
      <c r="L169" s="35"/>
    </row>
    <row r="170" spans="2:12" s="24" customFormat="1" hidden="1" x14ac:dyDescent="0.25">
      <c r="B170" s="347" t="s">
        <v>152</v>
      </c>
      <c r="C170" s="348"/>
      <c r="D170" s="349"/>
      <c r="E170" s="15">
        <f>IF(C157="Neuf",IF(E169&gt;E172*0.5, E172*0.5,E169),IF(E161&gt;E163, E163,E161))</f>
        <v>65</v>
      </c>
      <c r="F170" s="76"/>
      <c r="G170" s="271" t="s">
        <v>276</v>
      </c>
      <c r="H170" s="80"/>
      <c r="I170" s="80"/>
      <c r="J170" s="80"/>
      <c r="K170" s="80"/>
      <c r="L170" s="35"/>
    </row>
    <row r="171" spans="2:12" s="24" customFormat="1" hidden="1" x14ac:dyDescent="0.25">
      <c r="B171" s="362" t="s">
        <v>89</v>
      </c>
      <c r="C171" s="363"/>
      <c r="D171" s="363"/>
      <c r="E171" s="15">
        <f>SUM(E168:E169)</f>
        <v>100</v>
      </c>
      <c r="F171" s="76"/>
      <c r="G171" s="79" t="str">
        <f>IF(E171&gt;200, "Votre projet correspond plutôt à l'AAP AURA solaire thermique","")</f>
        <v/>
      </c>
      <c r="H171" s="81"/>
      <c r="I171" s="81"/>
      <c r="J171" s="81"/>
      <c r="K171" s="81"/>
      <c r="L171" s="35"/>
    </row>
    <row r="172" spans="2:12" s="24" customFormat="1" ht="15" hidden="1" customHeight="1" x14ac:dyDescent="0.25">
      <c r="B172" s="362" t="s">
        <v>204</v>
      </c>
      <c r="C172" s="363"/>
      <c r="D172" s="363"/>
      <c r="E172" s="14">
        <v>65</v>
      </c>
      <c r="F172" s="77"/>
      <c r="G172" s="83" t="str">
        <f>IF(E172&gt;130, "Pertes supérieures à 130 kWh/m3 : L'ADEME conseille fortement decalorifuger la distribution ou de changer de système de production","")</f>
        <v/>
      </c>
      <c r="H172" s="80"/>
      <c r="I172" s="80"/>
      <c r="J172" s="80"/>
      <c r="K172" s="80"/>
      <c r="L172" s="35"/>
    </row>
    <row r="173" spans="2:12" s="24" customFormat="1" hidden="1" x14ac:dyDescent="0.25">
      <c r="B173" s="347" t="s">
        <v>208</v>
      </c>
      <c r="C173" s="348"/>
      <c r="D173" s="349"/>
      <c r="E173" s="152">
        <v>7</v>
      </c>
      <c r="F173" s="78"/>
      <c r="G173" s="79" t="str">
        <f>IF(E173&lt;7, "Comment gérez vous les exédents d'énergie hebdomadaires (à préciser ci-dessous)","")</f>
        <v/>
      </c>
      <c r="H173" s="80"/>
      <c r="I173" s="80"/>
      <c r="J173" s="80"/>
      <c r="K173" s="80"/>
      <c r="L173" s="35"/>
    </row>
    <row r="174" spans="2:12" s="24" customFormat="1" hidden="1" x14ac:dyDescent="0.25">
      <c r="B174" s="400" t="s">
        <v>20</v>
      </c>
      <c r="C174" s="401"/>
      <c r="D174" s="401"/>
      <c r="E174" s="272" t="s">
        <v>21</v>
      </c>
      <c r="F174" s="179"/>
      <c r="G174" s="79" t="str">
        <f>IF(E174="ouvert","Préférer l'eau technique si structure de santé ou médico-social","")</f>
        <v>Préférer l'eau technique si structure de santé ou médico-social</v>
      </c>
      <c r="H174" s="88"/>
      <c r="I174" s="88"/>
      <c r="J174" s="88"/>
      <c r="K174" s="88"/>
      <c r="L174" s="35"/>
    </row>
    <row r="175" spans="2:12" s="24" customFormat="1" hidden="1" x14ac:dyDescent="0.25">
      <c r="B175" s="440" t="s">
        <v>60</v>
      </c>
      <c r="C175" s="440"/>
      <c r="D175" s="440"/>
      <c r="E175" s="274" t="s">
        <v>51</v>
      </c>
      <c r="F175" s="278"/>
      <c r="G175" s="79" t="str">
        <f>IF(E175="non","Pourquoi? Détailler les mesures pour éviter la surchauffe (préciser ci-dessous)","")</f>
        <v>Pourquoi? Détailler les mesures pour éviter la surchauffe (préciser ci-dessous)</v>
      </c>
      <c r="H175" s="87"/>
      <c r="I175" s="87"/>
      <c r="J175" s="87"/>
      <c r="K175" s="87"/>
      <c r="L175" s="35"/>
    </row>
    <row r="176" spans="2:12" s="24" customFormat="1" hidden="1" x14ac:dyDescent="0.25">
      <c r="B176" s="440" t="s">
        <v>19</v>
      </c>
      <c r="C176" s="440"/>
      <c r="D176" s="440"/>
      <c r="E176" s="274" t="s">
        <v>4</v>
      </c>
      <c r="F176" s="279"/>
      <c r="G176" s="79" t="str">
        <f>IF(E176="oui","Qu'avez-vous prévu pour éviter la surchauffe? (préciser ci-dessous)","Un système autovidangeable est préconisé si le site le permet")</f>
        <v>Qu'avez-vous prévu pour éviter la surchauffe? (préciser ci-dessous)</v>
      </c>
      <c r="H176" s="87"/>
      <c r="I176" s="87"/>
      <c r="J176" s="87"/>
      <c r="K176" s="87"/>
      <c r="L176" s="35"/>
    </row>
    <row r="177" spans="2:58" s="24" customFormat="1" hidden="1" x14ac:dyDescent="0.25">
      <c r="B177" s="393" t="s">
        <v>277</v>
      </c>
      <c r="C177" s="394"/>
      <c r="D177" s="395"/>
      <c r="E177" s="273"/>
      <c r="F177" s="273"/>
      <c r="G177" s="79"/>
      <c r="H177" s="87"/>
      <c r="I177" s="87"/>
      <c r="J177" s="87"/>
      <c r="K177" s="87"/>
      <c r="L177" s="35"/>
    </row>
    <row r="178" spans="2:58" s="24" customFormat="1" ht="16.5" hidden="1" thickBot="1" x14ac:dyDescent="0.3">
      <c r="B178" s="441" t="s">
        <v>251</v>
      </c>
      <c r="C178" s="442"/>
      <c r="D178" s="442"/>
      <c r="E178" s="442"/>
      <c r="F178" s="442"/>
      <c r="G178" s="442"/>
      <c r="H178" s="442"/>
      <c r="I178" s="442"/>
      <c r="J178" s="442"/>
      <c r="K178" s="443"/>
      <c r="L178" s="35"/>
    </row>
    <row r="179" spans="2:58" s="24" customFormat="1" hidden="1" x14ac:dyDescent="0.25">
      <c r="B179" s="204"/>
      <c r="C179" s="444"/>
      <c r="D179" s="444"/>
      <c r="E179" s="444"/>
      <c r="F179" s="444"/>
      <c r="G179" s="444"/>
      <c r="H179" s="444"/>
      <c r="I179" s="444"/>
      <c r="J179" s="444"/>
      <c r="K179" s="205"/>
    </row>
    <row r="180" spans="2:58" s="24" customFormat="1" ht="16.5" hidden="1" thickBot="1" x14ac:dyDescent="0.3">
      <c r="B180" s="441" t="s">
        <v>274</v>
      </c>
      <c r="C180" s="442"/>
      <c r="D180" s="442"/>
      <c r="E180" s="442"/>
      <c r="F180" s="442"/>
      <c r="G180" s="442"/>
      <c r="H180" s="442"/>
      <c r="I180" s="442"/>
      <c r="J180" s="442"/>
      <c r="K180" s="443"/>
    </row>
    <row r="181" spans="2:58" ht="15" hidden="1" customHeight="1" x14ac:dyDescent="0.25">
      <c r="B181" s="204"/>
      <c r="C181" s="444"/>
      <c r="D181" s="444"/>
      <c r="E181" s="444"/>
      <c r="F181" s="444"/>
      <c r="G181" s="444"/>
      <c r="H181" s="444"/>
      <c r="I181" s="444"/>
      <c r="J181" s="444"/>
      <c r="K181" s="205"/>
      <c r="L181" s="63"/>
      <c r="V181" s="24"/>
      <c r="W181" s="24"/>
      <c r="X181" s="24"/>
      <c r="Y181" s="24"/>
      <c r="Z181" s="24"/>
      <c r="AA181" s="24"/>
      <c r="AB181" s="24"/>
      <c r="AC181" s="24"/>
      <c r="AD181" s="24"/>
      <c r="AE181" s="24"/>
      <c r="AF181" s="24"/>
      <c r="AG181" s="24"/>
      <c r="AH181" s="24"/>
      <c r="AI181" s="24"/>
      <c r="AJ181" s="24"/>
      <c r="AK181" s="24"/>
      <c r="AL181" s="24"/>
      <c r="AM181" s="24"/>
      <c r="AN181" s="24"/>
      <c r="AO181" s="24"/>
      <c r="AP181" s="24"/>
      <c r="AQ181" s="24"/>
      <c r="AR181" s="24"/>
      <c r="AS181" s="24"/>
      <c r="AT181" s="24"/>
      <c r="AU181" s="24"/>
      <c r="AV181" s="24"/>
      <c r="AW181" s="24"/>
      <c r="AX181" s="24"/>
      <c r="AY181" s="24"/>
      <c r="AZ181" s="24"/>
      <c r="BA181" s="24"/>
      <c r="BB181" s="24"/>
      <c r="BC181" s="24"/>
      <c r="BD181" s="24"/>
      <c r="BE181" s="24"/>
      <c r="BF181" s="24"/>
    </row>
    <row r="182" spans="2:58" x14ac:dyDescent="0.25">
      <c r="B182" s="204"/>
      <c r="C182" s="142"/>
      <c r="D182" s="142"/>
      <c r="E182" s="142"/>
      <c r="F182" s="142"/>
      <c r="G182" s="142"/>
      <c r="H182" s="142"/>
      <c r="I182" s="142"/>
      <c r="J182" s="142"/>
      <c r="K182" s="205"/>
      <c r="L182" s="24"/>
      <c r="V182" s="24"/>
      <c r="W182" s="24"/>
      <c r="X182" s="24"/>
      <c r="Y182" s="24"/>
      <c r="Z182" s="24"/>
      <c r="AA182" s="24"/>
      <c r="AB182" s="24"/>
      <c r="AC182" s="24"/>
      <c r="AD182" s="24"/>
      <c r="AE182" s="24"/>
      <c r="AF182" s="24"/>
      <c r="AG182" s="24"/>
      <c r="AH182" s="24"/>
      <c r="AI182" s="24"/>
      <c r="AJ182" s="24"/>
      <c r="AK182" s="24"/>
      <c r="AL182" s="24"/>
      <c r="AM182" s="24"/>
      <c r="AN182" s="24"/>
      <c r="AO182" s="24"/>
      <c r="AP182" s="24"/>
      <c r="AQ182" s="24"/>
      <c r="AR182" s="24"/>
      <c r="AS182" s="24"/>
      <c r="AT182" s="24"/>
      <c r="AU182" s="24"/>
      <c r="AV182" s="24"/>
      <c r="AW182" s="24"/>
      <c r="AX182" s="24"/>
      <c r="AY182" s="24"/>
      <c r="AZ182" s="24"/>
      <c r="BA182" s="24"/>
      <c r="BB182" s="24"/>
      <c r="BC182" s="24"/>
      <c r="BD182" s="24"/>
      <c r="BE182" s="24"/>
      <c r="BF182" s="24"/>
    </row>
    <row r="183" spans="2:58" s="24" customFormat="1" ht="15.75" thickBot="1" x14ac:dyDescent="0.3">
      <c r="B183" s="206" t="s">
        <v>227</v>
      </c>
      <c r="C183" s="207"/>
      <c r="D183" s="207"/>
      <c r="E183" s="207"/>
      <c r="F183" s="207"/>
      <c r="G183" s="207"/>
      <c r="H183" s="207"/>
      <c r="I183" s="207"/>
      <c r="J183" s="207"/>
      <c r="K183" s="208"/>
    </row>
    <row r="184" spans="2:58" s="24" customFormat="1" ht="15" customHeight="1" x14ac:dyDescent="0.25">
      <c r="D184" s="5"/>
      <c r="E184" s="5"/>
      <c r="F184" s="5"/>
      <c r="G184" s="5"/>
      <c r="H184" s="5"/>
      <c r="I184" s="5"/>
      <c r="J184" s="5"/>
      <c r="K184" s="5"/>
    </row>
    <row r="185" spans="2:58" s="24" customFormat="1" ht="15" customHeight="1" thickBot="1" x14ac:dyDescent="0.3">
      <c r="B185" s="32"/>
      <c r="C185" s="5"/>
      <c r="D185" s="5"/>
      <c r="E185" s="5"/>
      <c r="F185" s="5"/>
      <c r="G185" s="5"/>
      <c r="H185" s="5"/>
      <c r="I185" s="5"/>
      <c r="J185" s="5"/>
      <c r="K185" s="5"/>
    </row>
    <row r="186" spans="2:58" ht="19.5" thickBot="1" x14ac:dyDescent="0.35">
      <c r="B186" s="377" t="s">
        <v>260</v>
      </c>
      <c r="C186" s="378"/>
      <c r="D186" s="378"/>
      <c r="E186" s="378"/>
      <c r="F186" s="378"/>
      <c r="G186" s="378"/>
      <c r="H186" s="378"/>
      <c r="I186" s="378"/>
      <c r="J186" s="378"/>
      <c r="K186" s="379"/>
      <c r="L186" s="24"/>
      <c r="V186" s="24"/>
      <c r="W186" s="24"/>
      <c r="X186" s="24"/>
      <c r="Y186" s="24"/>
      <c r="Z186" s="24"/>
      <c r="AA186" s="24"/>
      <c r="AB186" s="24"/>
      <c r="AC186" s="24"/>
      <c r="AD186" s="24"/>
      <c r="AE186" s="24"/>
      <c r="AF186" s="24"/>
      <c r="AG186" s="24"/>
      <c r="AH186" s="24"/>
      <c r="AI186" s="24"/>
      <c r="AJ186" s="24"/>
      <c r="AK186" s="24"/>
      <c r="AL186" s="24"/>
      <c r="AM186" s="24"/>
      <c r="AN186" s="24"/>
      <c r="AO186" s="24"/>
      <c r="AP186" s="24"/>
      <c r="AQ186" s="24"/>
      <c r="AR186" s="24"/>
      <c r="AS186" s="24"/>
      <c r="AT186" s="24"/>
      <c r="AU186" s="24"/>
      <c r="AV186" s="24"/>
      <c r="AW186" s="24"/>
      <c r="AX186" s="24"/>
      <c r="AY186" s="24"/>
      <c r="AZ186" s="24"/>
      <c r="BA186" s="24"/>
      <c r="BB186" s="24"/>
      <c r="BC186" s="24"/>
      <c r="BD186" s="24"/>
      <c r="BE186" s="24"/>
      <c r="BF186" s="24"/>
    </row>
    <row r="187" spans="2:58" ht="16.5" thickTop="1" thickBot="1" x14ac:dyDescent="0.3">
      <c r="B187" s="389" t="s">
        <v>234</v>
      </c>
      <c r="C187" s="390"/>
      <c r="D187" s="144"/>
      <c r="E187" s="144"/>
      <c r="F187" s="144"/>
      <c r="G187" s="145"/>
      <c r="H187" s="145"/>
      <c r="I187" s="145"/>
      <c r="J187" s="145"/>
      <c r="K187" s="209"/>
      <c r="L187" s="24"/>
      <c r="V187" s="24"/>
      <c r="W187" s="24"/>
      <c r="X187" s="24"/>
      <c r="Y187" s="24"/>
      <c r="Z187" s="24"/>
      <c r="AA187" s="24"/>
      <c r="AB187" s="24"/>
      <c r="AC187" s="24"/>
      <c r="AD187" s="24"/>
      <c r="AE187" s="24"/>
      <c r="AF187" s="24"/>
      <c r="AG187" s="24"/>
      <c r="AH187" s="24"/>
      <c r="AI187" s="24"/>
      <c r="AJ187" s="24"/>
      <c r="AK187" s="24"/>
      <c r="AL187" s="24"/>
      <c r="AM187" s="24"/>
      <c r="AN187" s="24"/>
      <c r="AO187" s="24"/>
      <c r="AP187" s="24"/>
      <c r="AQ187" s="24"/>
      <c r="AR187" s="24"/>
      <c r="AS187" s="24"/>
      <c r="AT187" s="24"/>
      <c r="AU187" s="24"/>
      <c r="AV187" s="24"/>
      <c r="AW187" s="24"/>
      <c r="AX187" s="24"/>
      <c r="AY187" s="24"/>
      <c r="AZ187" s="24"/>
      <c r="BA187" s="24"/>
      <c r="BB187" s="24"/>
      <c r="BC187" s="24"/>
      <c r="BD187" s="24"/>
      <c r="BE187" s="24"/>
      <c r="BF187" s="24"/>
    </row>
    <row r="188" spans="2:58" ht="17.25" thickTop="1" thickBot="1" x14ac:dyDescent="0.3">
      <c r="B188" s="359" t="s">
        <v>233</v>
      </c>
      <c r="C188" s="360"/>
      <c r="D188" s="360"/>
      <c r="E188" s="360"/>
      <c r="F188" s="360"/>
      <c r="G188" s="360"/>
      <c r="H188" s="360"/>
      <c r="I188" s="360"/>
      <c r="J188" s="360"/>
      <c r="K188" s="361"/>
      <c r="L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  <c r="AQ188" s="24"/>
      <c r="AR188" s="24"/>
      <c r="AS188" s="24"/>
      <c r="AT188" s="24"/>
      <c r="AU188" s="24"/>
      <c r="AV188" s="24"/>
      <c r="AW188" s="24"/>
      <c r="AX188" s="24"/>
      <c r="AY188" s="24"/>
      <c r="AZ188" s="24"/>
      <c r="BA188" s="24"/>
      <c r="BB188" s="24"/>
      <c r="BC188" s="24"/>
      <c r="BD188" s="24"/>
      <c r="BE188" s="24"/>
      <c r="BF188" s="24"/>
    </row>
    <row r="189" spans="2:58" x14ac:dyDescent="0.25">
      <c r="B189" s="199"/>
      <c r="C189" s="66"/>
      <c r="D189" s="67"/>
      <c r="E189" s="128" t="s">
        <v>48</v>
      </c>
      <c r="F189" s="128" t="s">
        <v>5</v>
      </c>
      <c r="G189" s="530" t="s">
        <v>193</v>
      </c>
      <c r="H189" s="531"/>
      <c r="I189" s="531"/>
      <c r="J189" s="531"/>
      <c r="K189" s="532"/>
      <c r="L189" s="24"/>
      <c r="V189" s="24"/>
      <c r="W189" s="24"/>
      <c r="X189" s="24"/>
      <c r="Y189" s="24"/>
      <c r="Z189" s="24"/>
      <c r="AA189" s="24"/>
      <c r="AB189" s="24"/>
      <c r="AC189" s="24"/>
      <c r="AD189" s="24"/>
      <c r="AE189" s="24"/>
      <c r="AF189" s="24"/>
      <c r="AG189" s="24"/>
      <c r="AH189" s="24"/>
      <c r="AI189" s="24"/>
      <c r="AJ189" s="24"/>
      <c r="AK189" s="24"/>
      <c r="AL189" s="24"/>
      <c r="AM189" s="24"/>
      <c r="AN189" s="24"/>
      <c r="AO189" s="24"/>
      <c r="AP189" s="24"/>
      <c r="AQ189" s="24"/>
      <c r="AR189" s="24"/>
      <c r="AS189" s="24"/>
      <c r="AT189" s="24"/>
      <c r="AU189" s="24"/>
      <c r="AV189" s="24"/>
      <c r="AW189" s="24"/>
      <c r="AX189" s="24"/>
      <c r="AY189" s="24"/>
      <c r="AZ189" s="24"/>
      <c r="BA189" s="24"/>
      <c r="BB189" s="24"/>
      <c r="BC189" s="24"/>
      <c r="BD189" s="24"/>
      <c r="BE189" s="24"/>
      <c r="BF189" s="24"/>
    </row>
    <row r="190" spans="2:58" x14ac:dyDescent="0.25">
      <c r="B190" s="347" t="s">
        <v>205</v>
      </c>
      <c r="C190" s="348"/>
      <c r="D190" s="349"/>
      <c r="E190" s="85"/>
      <c r="F190" s="150" t="s">
        <v>282</v>
      </c>
      <c r="G190" s="171"/>
      <c r="H190" s="89"/>
      <c r="I190" s="89"/>
      <c r="J190" s="89"/>
      <c r="K190" s="210"/>
      <c r="L190" s="24"/>
      <c r="V190" s="24"/>
      <c r="W190" s="24"/>
      <c r="X190" s="24"/>
      <c r="Y190" s="24"/>
      <c r="Z190" s="24"/>
      <c r="AA190" s="24"/>
      <c r="AB190" s="24"/>
      <c r="AC190" s="24"/>
      <c r="AD190" s="24"/>
      <c r="AE190" s="24"/>
      <c r="AF190" s="24"/>
      <c r="AG190" s="24"/>
      <c r="AH190" s="24"/>
      <c r="AI190" s="24"/>
      <c r="AJ190" s="24"/>
      <c r="AK190" s="24"/>
      <c r="AL190" s="24"/>
      <c r="AM190" s="24"/>
      <c r="AN190" s="24"/>
      <c r="AO190" s="24"/>
      <c r="AP190" s="24"/>
      <c r="AQ190" s="24"/>
      <c r="AR190" s="24"/>
      <c r="AS190" s="24"/>
      <c r="AT190" s="24"/>
      <c r="AU190" s="24"/>
      <c r="AV190" s="24"/>
      <c r="AW190" s="24"/>
      <c r="AX190" s="24"/>
      <c r="AY190" s="24"/>
      <c r="AZ190" s="24"/>
      <c r="BA190" s="24"/>
      <c r="BB190" s="24"/>
      <c r="BC190" s="24"/>
      <c r="BD190" s="24"/>
      <c r="BE190" s="24"/>
      <c r="BF190" s="24"/>
    </row>
    <row r="191" spans="2:58" ht="15" customHeight="1" x14ac:dyDescent="0.25">
      <c r="B191" s="347" t="s">
        <v>206</v>
      </c>
      <c r="C191" s="348"/>
      <c r="D191" s="349"/>
      <c r="E191" s="85"/>
      <c r="F191" s="150" t="s">
        <v>282</v>
      </c>
      <c r="G191" s="172" t="str">
        <f>IFERROR( "Les besoins de l'utilité visée représentent "&amp; ROUND(((E191/E190))*100,2) &amp;" % des besoins de chaleur totaux","")</f>
        <v/>
      </c>
      <c r="H191" s="87"/>
      <c r="I191" s="87"/>
      <c r="J191" s="87"/>
      <c r="K191" s="203"/>
      <c r="L191" s="24"/>
      <c r="V191" s="24"/>
      <c r="W191" s="24"/>
      <c r="X191" s="24"/>
      <c r="Y191" s="24"/>
      <c r="Z191" s="24"/>
      <c r="AA191" s="24"/>
      <c r="AB191" s="24"/>
      <c r="AC191" s="24"/>
      <c r="AD191" s="24"/>
      <c r="AE191" s="24"/>
      <c r="AF191" s="24"/>
      <c r="AG191" s="24"/>
      <c r="AH191" s="24"/>
      <c r="AI191" s="24"/>
      <c r="AJ191" s="24"/>
      <c r="AK191" s="24"/>
      <c r="AL191" s="24"/>
      <c r="AM191" s="24"/>
      <c r="AN191" s="24"/>
      <c r="AO191" s="24"/>
      <c r="AP191" s="24"/>
      <c r="AQ191" s="24"/>
      <c r="AR191" s="24"/>
      <c r="AS191" s="24"/>
      <c r="AT191" s="24"/>
      <c r="AU191" s="24"/>
      <c r="AV191" s="24"/>
      <c r="AW191" s="24"/>
      <c r="AX191" s="24"/>
      <c r="AY191" s="24"/>
      <c r="AZ191" s="24"/>
      <c r="BA191" s="24"/>
      <c r="BB191" s="24"/>
      <c r="BC191" s="24"/>
      <c r="BD191" s="24"/>
      <c r="BE191" s="24"/>
      <c r="BF191" s="24"/>
    </row>
    <row r="192" spans="2:58" ht="15" customHeight="1" x14ac:dyDescent="0.25">
      <c r="B192" s="347" t="s">
        <v>65</v>
      </c>
      <c r="C192" s="348"/>
      <c r="D192" s="349"/>
      <c r="E192" s="148">
        <v>5</v>
      </c>
      <c r="F192" s="86"/>
      <c r="G192" s="173" t="str">
        <f>IFERROR(IF(E192&lt;7, "Comment gérez vous les excédents d'énergie hebdomadaires (préciser)",""),"")</f>
        <v>Comment gérez vous les excédents d'énergie hebdomadaires (préciser)</v>
      </c>
      <c r="H192" s="79"/>
      <c r="I192" s="79"/>
      <c r="J192" s="79"/>
      <c r="K192" s="211"/>
      <c r="L192" s="24"/>
      <c r="V192" s="24"/>
      <c r="W192" s="24"/>
      <c r="X192" s="24"/>
      <c r="Y192" s="24"/>
      <c r="Z192" s="24"/>
      <c r="AA192" s="24"/>
      <c r="AB192" s="24"/>
      <c r="AC192" s="24"/>
      <c r="AD192" s="24"/>
      <c r="AE192" s="24"/>
      <c r="AF192" s="24"/>
      <c r="AG192" s="24"/>
      <c r="AH192" s="24"/>
      <c r="AI192" s="24"/>
      <c r="AJ192" s="24"/>
      <c r="AK192" s="24"/>
      <c r="AL192" s="24"/>
      <c r="AM192" s="24"/>
      <c r="AN192" s="24"/>
      <c r="AO192" s="24"/>
      <c r="AP192" s="24"/>
      <c r="AQ192" s="24"/>
      <c r="AR192" s="24"/>
      <c r="AS192" s="24"/>
      <c r="AT192" s="24"/>
      <c r="AU192" s="24"/>
      <c r="AV192" s="24"/>
      <c r="AW192" s="24"/>
      <c r="AX192" s="24"/>
      <c r="AY192" s="24"/>
      <c r="AZ192" s="24"/>
      <c r="BA192" s="24"/>
      <c r="BB192" s="24"/>
      <c r="BC192" s="24"/>
      <c r="BD192" s="24"/>
      <c r="BE192" s="24"/>
      <c r="BF192" s="24"/>
    </row>
    <row r="193" spans="2:58" x14ac:dyDescent="0.25">
      <c r="B193" s="362" t="s">
        <v>20</v>
      </c>
      <c r="C193" s="363"/>
      <c r="D193" s="363"/>
      <c r="E193" s="149" t="s">
        <v>250</v>
      </c>
      <c r="F193" s="86"/>
      <c r="G193" s="173"/>
      <c r="H193" s="88"/>
      <c r="I193" s="88"/>
      <c r="J193" s="88"/>
      <c r="K193" s="202"/>
      <c r="L193" s="24"/>
      <c r="N193" s="5"/>
      <c r="V193" s="24"/>
      <c r="W193" s="24"/>
      <c r="X193" s="24"/>
      <c r="Y193" s="24"/>
      <c r="Z193" s="24"/>
      <c r="AA193" s="24"/>
      <c r="AB193" s="24"/>
      <c r="AC193" s="24"/>
      <c r="AD193" s="24"/>
      <c r="AE193" s="24"/>
      <c r="AF193" s="24"/>
      <c r="AG193" s="24"/>
      <c r="AH193" s="24"/>
      <c r="AI193" s="24"/>
      <c r="AJ193" s="24"/>
      <c r="AK193" s="24"/>
      <c r="AL193" s="24"/>
      <c r="AM193" s="24"/>
      <c r="AN193" s="24"/>
      <c r="AO193" s="24"/>
      <c r="AP193" s="24"/>
      <c r="AQ193" s="24"/>
      <c r="AR193" s="24"/>
      <c r="AS193" s="24"/>
      <c r="AT193" s="24"/>
      <c r="AU193" s="24"/>
      <c r="AV193" s="24"/>
      <c r="AW193" s="24"/>
      <c r="AX193" s="24"/>
      <c r="AY193" s="24"/>
      <c r="AZ193" s="24"/>
      <c r="BA193" s="24"/>
      <c r="BB193" s="24"/>
      <c r="BC193" s="24"/>
      <c r="BD193" s="24"/>
      <c r="BE193" s="24"/>
      <c r="BF193" s="24"/>
    </row>
    <row r="194" spans="2:58" x14ac:dyDescent="0.25">
      <c r="B194" s="362" t="s">
        <v>22</v>
      </c>
      <c r="C194" s="363"/>
      <c r="D194" s="363"/>
      <c r="E194" s="149" t="s">
        <v>23</v>
      </c>
      <c r="F194" s="86"/>
      <c r="G194" s="173"/>
      <c r="H194" s="88"/>
      <c r="I194" s="88"/>
      <c r="J194" s="88"/>
      <c r="K194" s="202"/>
      <c r="L194" s="32"/>
      <c r="N194" s="5"/>
      <c r="V194" s="24"/>
      <c r="W194" s="24"/>
      <c r="X194" s="24"/>
      <c r="Y194" s="24"/>
      <c r="Z194" s="24"/>
      <c r="AA194" s="24"/>
      <c r="AB194" s="24"/>
      <c r="AC194" s="24"/>
      <c r="AD194" s="24"/>
      <c r="AE194" s="24"/>
      <c r="AF194" s="24"/>
      <c r="AG194" s="24"/>
      <c r="AH194" s="24"/>
      <c r="AI194" s="24"/>
      <c r="AJ194" s="24"/>
      <c r="AK194" s="24"/>
      <c r="AL194" s="24"/>
      <c r="AM194" s="24"/>
      <c r="AN194" s="24"/>
      <c r="AO194" s="24"/>
      <c r="AP194" s="24"/>
      <c r="AQ194" s="24"/>
      <c r="AR194" s="24"/>
      <c r="AS194" s="24"/>
      <c r="AT194" s="24"/>
      <c r="AU194" s="24"/>
      <c r="AV194" s="24"/>
      <c r="AW194" s="24"/>
      <c r="AX194" s="24"/>
      <c r="AY194" s="24"/>
      <c r="AZ194" s="24"/>
      <c r="BA194" s="24"/>
      <c r="BB194" s="24"/>
      <c r="BC194" s="24"/>
      <c r="BD194" s="24"/>
      <c r="BE194" s="24"/>
      <c r="BF194" s="24"/>
    </row>
    <row r="195" spans="2:58" x14ac:dyDescent="0.25">
      <c r="B195" s="362" t="s">
        <v>207</v>
      </c>
      <c r="C195" s="363"/>
      <c r="D195" s="363"/>
      <c r="E195" s="85"/>
      <c r="F195" s="86"/>
      <c r="G195" s="173"/>
      <c r="H195" s="88"/>
      <c r="I195" s="88"/>
      <c r="J195" s="88"/>
      <c r="K195" s="202"/>
      <c r="L195" s="32"/>
      <c r="V195" s="24"/>
      <c r="W195" s="24"/>
      <c r="X195" s="24"/>
      <c r="Y195" s="24"/>
      <c r="Z195" s="24"/>
      <c r="AA195" s="24"/>
      <c r="AB195" s="24"/>
      <c r="AC195" s="24"/>
      <c r="AD195" s="24"/>
      <c r="AE195" s="24"/>
      <c r="AF195" s="24"/>
      <c r="AG195" s="24"/>
      <c r="AH195" s="24"/>
      <c r="AI195" s="24"/>
      <c r="AJ195" s="24"/>
      <c r="AK195" s="24"/>
      <c r="AL195" s="24"/>
      <c r="AM195" s="24"/>
      <c r="AN195" s="24"/>
      <c r="AO195" s="24"/>
      <c r="AP195" s="24"/>
      <c r="AQ195" s="24"/>
      <c r="AR195" s="24"/>
      <c r="AS195" s="24"/>
      <c r="AT195" s="24"/>
      <c r="AU195" s="24"/>
      <c r="AV195" s="24"/>
      <c r="AW195" s="24"/>
      <c r="AX195" s="24"/>
      <c r="AY195" s="24"/>
      <c r="AZ195" s="24"/>
      <c r="BA195" s="24"/>
      <c r="BB195" s="24"/>
      <c r="BC195" s="24"/>
      <c r="BD195" s="24"/>
      <c r="BE195" s="24"/>
      <c r="BF195" s="24"/>
    </row>
    <row r="196" spans="2:58" ht="15" customHeight="1" thickBot="1" x14ac:dyDescent="0.3">
      <c r="B196" s="364" t="s">
        <v>192</v>
      </c>
      <c r="C196" s="365"/>
      <c r="D196" s="365"/>
      <c r="E196" s="365"/>
      <c r="F196" s="365"/>
      <c r="G196" s="365"/>
      <c r="H196" s="365"/>
      <c r="I196" s="365"/>
      <c r="J196" s="365"/>
      <c r="K196" s="366"/>
      <c r="L196" s="62"/>
      <c r="V196" s="24"/>
      <c r="W196" s="24"/>
      <c r="X196" s="24"/>
      <c r="Y196" s="24"/>
      <c r="Z196" s="24"/>
      <c r="AA196" s="24"/>
      <c r="AB196" s="24"/>
      <c r="AC196" s="24"/>
      <c r="AD196" s="24"/>
      <c r="AE196" s="24"/>
      <c r="AF196" s="24"/>
      <c r="AG196" s="24"/>
      <c r="AH196" s="24"/>
      <c r="AI196" s="24"/>
      <c r="AJ196" s="24"/>
      <c r="AK196" s="24"/>
      <c r="AL196" s="24"/>
      <c r="AM196" s="24"/>
      <c r="AN196" s="24"/>
      <c r="AO196" s="24"/>
      <c r="AP196" s="24"/>
      <c r="AQ196" s="24"/>
      <c r="AR196" s="24"/>
      <c r="AS196" s="24"/>
      <c r="AT196" s="24"/>
      <c r="AU196" s="24"/>
      <c r="AV196" s="24"/>
      <c r="AW196" s="24"/>
      <c r="AX196" s="24"/>
      <c r="AY196" s="24"/>
      <c r="AZ196" s="24"/>
      <c r="BA196" s="24"/>
      <c r="BB196" s="24"/>
      <c r="BC196" s="24"/>
      <c r="BD196" s="24"/>
      <c r="BE196" s="24"/>
      <c r="BF196" s="24"/>
    </row>
    <row r="197" spans="2:58" ht="36" customHeight="1" thickBot="1" x14ac:dyDescent="0.3">
      <c r="B197" s="340" t="s">
        <v>153</v>
      </c>
      <c r="C197" s="341"/>
      <c r="D197" s="341"/>
      <c r="E197" s="341"/>
      <c r="F197" s="341"/>
      <c r="G197" s="341"/>
      <c r="H197" s="341"/>
      <c r="I197" s="341"/>
      <c r="J197" s="341"/>
      <c r="K197" s="342"/>
      <c r="L197" s="62"/>
      <c r="V197" s="24"/>
      <c r="W197" s="24"/>
      <c r="X197" s="24"/>
      <c r="Y197" s="24"/>
      <c r="Z197" s="24"/>
      <c r="AA197" s="24"/>
      <c r="AB197" s="24"/>
      <c r="AC197" s="24"/>
      <c r="AD197" s="24"/>
      <c r="AE197" s="24"/>
      <c r="AF197" s="24"/>
      <c r="AG197" s="24"/>
      <c r="AH197" s="24"/>
      <c r="AI197" s="24"/>
      <c r="AJ197" s="24"/>
      <c r="AK197" s="24"/>
      <c r="AL197" s="24"/>
      <c r="AM197" s="24"/>
      <c r="AN197" s="24"/>
      <c r="AO197" s="24"/>
      <c r="AP197" s="24"/>
      <c r="AQ197" s="24"/>
      <c r="AR197" s="24"/>
      <c r="AS197" s="24"/>
      <c r="AT197" s="24"/>
      <c r="AU197" s="24"/>
      <c r="AV197" s="24"/>
      <c r="AW197" s="24"/>
      <c r="AX197" s="24"/>
      <c r="AY197" s="24"/>
      <c r="AZ197" s="24"/>
      <c r="BA197" s="24"/>
      <c r="BB197" s="24"/>
      <c r="BC197" s="24"/>
      <c r="BD197" s="24"/>
      <c r="BE197" s="24"/>
      <c r="BF197" s="24"/>
    </row>
    <row r="198" spans="2:58" ht="15" customHeight="1" thickBot="1" x14ac:dyDescent="0.3">
      <c r="B198" s="429" t="s">
        <v>209</v>
      </c>
      <c r="C198" s="430"/>
      <c r="D198" s="430"/>
      <c r="E198" s="430"/>
      <c r="F198" s="430"/>
      <c r="G198" s="430"/>
      <c r="H198" s="430"/>
      <c r="I198" s="430"/>
      <c r="J198" s="430"/>
      <c r="K198" s="431"/>
      <c r="L198" s="62"/>
      <c r="V198" s="24"/>
      <c r="W198" s="24"/>
      <c r="X198" s="24"/>
      <c r="Y198" s="24"/>
      <c r="Z198" s="24"/>
      <c r="AA198" s="24"/>
      <c r="AB198" s="24"/>
      <c r="AC198" s="24"/>
      <c r="AD198" s="24"/>
      <c r="AE198" s="24"/>
      <c r="AF198" s="24"/>
      <c r="AG198" s="24"/>
      <c r="AH198" s="24"/>
      <c r="AI198" s="24"/>
      <c r="AJ198" s="24"/>
      <c r="AK198" s="24"/>
      <c r="AL198" s="24"/>
      <c r="AM198" s="24"/>
      <c r="AN198" s="24"/>
      <c r="AO198" s="24"/>
      <c r="AP198" s="24"/>
      <c r="AQ198" s="24"/>
      <c r="AR198" s="24"/>
      <c r="AS198" s="24"/>
      <c r="AT198" s="24"/>
      <c r="AU198" s="24"/>
      <c r="AV198" s="24"/>
      <c r="AW198" s="24"/>
      <c r="AX198" s="24"/>
      <c r="AY198" s="24"/>
      <c r="AZ198" s="24"/>
      <c r="BA198" s="24"/>
      <c r="BB198" s="24"/>
      <c r="BC198" s="24"/>
      <c r="BD198" s="24"/>
      <c r="BE198" s="24"/>
      <c r="BF198" s="24"/>
    </row>
    <row r="199" spans="2:58" s="24" customFormat="1" x14ac:dyDescent="0.25">
      <c r="B199" s="437"/>
      <c r="C199" s="438"/>
      <c r="D199" s="439"/>
      <c r="E199" s="128" t="s">
        <v>48</v>
      </c>
      <c r="F199" s="128" t="s">
        <v>5</v>
      </c>
      <c r="G199" s="434" t="s">
        <v>193</v>
      </c>
      <c r="H199" s="435"/>
      <c r="I199" s="435"/>
      <c r="J199" s="435"/>
      <c r="K199" s="436"/>
    </row>
    <row r="200" spans="2:58" s="24" customFormat="1" x14ac:dyDescent="0.25">
      <c r="B200" s="362" t="s">
        <v>206</v>
      </c>
      <c r="C200" s="363"/>
      <c r="D200" s="363"/>
      <c r="E200" s="86"/>
      <c r="F200" s="281" t="s">
        <v>282</v>
      </c>
      <c r="G200" s="88" t="str">
        <f>IF(E200&gt;E191, "Les besoins sont plus importants qu'avant la démarche d'économie d'énergie","")</f>
        <v/>
      </c>
      <c r="H200" s="88"/>
      <c r="I200" s="88"/>
      <c r="J200" s="88"/>
      <c r="K200" s="87"/>
      <c r="L200" s="33"/>
    </row>
    <row r="201" spans="2:58" s="24" customFormat="1" x14ac:dyDescent="0.25">
      <c r="B201" s="400" t="s">
        <v>205</v>
      </c>
      <c r="C201" s="401"/>
      <c r="D201" s="401"/>
      <c r="E201" s="179"/>
      <c r="F201" s="282" t="s">
        <v>282</v>
      </c>
      <c r="G201" s="88" t="str">
        <f>IF(E201&gt;E190, "Les besoins sont plus importants qu'avant la démarche d'économie d'énergie","")</f>
        <v/>
      </c>
      <c r="H201" s="88"/>
      <c r="I201" s="88"/>
      <c r="J201" s="88"/>
      <c r="K201" s="87"/>
      <c r="L201" s="33"/>
    </row>
    <row r="202" spans="2:58" x14ac:dyDescent="0.25">
      <c r="B202" s="440" t="s">
        <v>60</v>
      </c>
      <c r="C202" s="440"/>
      <c r="D202" s="440"/>
      <c r="E202" s="274" t="s">
        <v>51</v>
      </c>
      <c r="F202" s="278"/>
      <c r="G202" s="280" t="str">
        <f>IF(E203="non",IF(E202="non","Pourquoi? Détailler les mesures pour éviter la surchauffe",""),IF(E202="non", " Merci de détailler la variation dans la feuille Extraction SOLO",""))</f>
        <v>Pourquoi? Détailler les mesures pour éviter la surchauffe</v>
      </c>
      <c r="H202" s="87"/>
      <c r="I202" s="87"/>
      <c r="J202" s="87"/>
      <c r="K202" s="87"/>
      <c r="L202" s="24"/>
      <c r="V202" s="24"/>
      <c r="W202" s="24"/>
      <c r="X202" s="24"/>
      <c r="Y202" s="24"/>
      <c r="Z202" s="24"/>
      <c r="AA202" s="24"/>
      <c r="AB202" s="24"/>
      <c r="AC202" s="24"/>
      <c r="AD202" s="24"/>
      <c r="AE202" s="24"/>
      <c r="AF202" s="24"/>
      <c r="AG202" s="24"/>
      <c r="AH202" s="24"/>
      <c r="AI202" s="24"/>
      <c r="AJ202" s="24"/>
      <c r="AK202" s="24"/>
      <c r="AL202" s="24"/>
      <c r="AM202" s="24"/>
      <c r="AN202" s="24"/>
      <c r="AO202" s="24"/>
      <c r="AP202" s="24"/>
      <c r="AQ202" s="24"/>
      <c r="AR202" s="24"/>
      <c r="AS202" s="24"/>
      <c r="AT202" s="24"/>
      <c r="AU202" s="24"/>
      <c r="AV202" s="24"/>
      <c r="AW202" s="24"/>
      <c r="AX202" s="24"/>
      <c r="AY202" s="24"/>
      <c r="AZ202" s="24"/>
      <c r="BA202" s="24"/>
      <c r="BB202" s="24"/>
      <c r="BC202" s="24"/>
      <c r="BD202" s="24"/>
      <c r="BE202" s="24"/>
      <c r="BF202" s="24"/>
    </row>
    <row r="203" spans="2:58" x14ac:dyDescent="0.25">
      <c r="B203" s="440" t="s">
        <v>19</v>
      </c>
      <c r="C203" s="440"/>
      <c r="D203" s="440"/>
      <c r="E203" s="274" t="s">
        <v>51</v>
      </c>
      <c r="F203" s="279"/>
      <c r="G203" s="280" t="str">
        <f>IF(E203="oui","Qu'avez-vous prévu pour éviter la surchauffe? (préciser ci-dessous)","Un système autovidangeable est préconisé")</f>
        <v>Un système autovidangeable est préconisé</v>
      </c>
      <c r="H203" s="87"/>
      <c r="I203" s="87"/>
      <c r="J203" s="87"/>
      <c r="K203" s="87"/>
      <c r="L203" s="24"/>
      <c r="N203" s="5"/>
      <c r="V203" s="24"/>
      <c r="W203" s="24"/>
      <c r="X203" s="24"/>
      <c r="Y203" s="24"/>
      <c r="Z203" s="24"/>
      <c r="AA203" s="24"/>
      <c r="AB203" s="24"/>
      <c r="AC203" s="24"/>
      <c r="AD203" s="24"/>
      <c r="AE203" s="24"/>
      <c r="AF203" s="24"/>
      <c r="AG203" s="24"/>
      <c r="AH203" s="24"/>
      <c r="AI203" s="24"/>
      <c r="AJ203" s="24"/>
      <c r="AK203" s="24"/>
      <c r="AL203" s="24"/>
      <c r="AM203" s="24"/>
      <c r="AN203" s="24"/>
      <c r="AO203" s="24"/>
      <c r="AP203" s="24"/>
      <c r="AQ203" s="24"/>
      <c r="AR203" s="24"/>
      <c r="AS203" s="24"/>
      <c r="AT203" s="24"/>
      <c r="AU203" s="24"/>
      <c r="AV203" s="24"/>
      <c r="AW203" s="24"/>
      <c r="AX203" s="24"/>
      <c r="AY203" s="24"/>
      <c r="AZ203" s="24"/>
      <c r="BA203" s="24"/>
      <c r="BB203" s="24"/>
      <c r="BC203" s="24"/>
      <c r="BD203" s="24"/>
      <c r="BE203" s="24"/>
      <c r="BF203" s="24"/>
    </row>
    <row r="204" spans="2:58" ht="15.75" thickBot="1" x14ac:dyDescent="0.3">
      <c r="B204" s="393" t="s">
        <v>252</v>
      </c>
      <c r="C204" s="394"/>
      <c r="D204" s="395"/>
      <c r="E204" s="275"/>
      <c r="F204" s="273"/>
      <c r="G204" s="280"/>
      <c r="H204" s="87"/>
      <c r="I204" s="87"/>
      <c r="J204" s="87"/>
      <c r="K204" s="87"/>
      <c r="L204" s="24"/>
      <c r="V204" s="24"/>
      <c r="W204" s="24"/>
      <c r="X204" s="24"/>
      <c r="Y204" s="24"/>
      <c r="Z204" s="24"/>
      <c r="AA204" s="24"/>
      <c r="AB204" s="24"/>
      <c r="AC204" s="24"/>
      <c r="AD204" s="24"/>
      <c r="AE204" s="24"/>
      <c r="AF204" s="24"/>
      <c r="AG204" s="24"/>
      <c r="AH204" s="24"/>
      <c r="AI204" s="24"/>
      <c r="AJ204" s="24"/>
      <c r="AK204" s="24"/>
      <c r="AL204" s="24"/>
      <c r="AM204" s="24"/>
      <c r="AN204" s="24"/>
      <c r="AO204" s="24"/>
      <c r="AP204" s="24"/>
      <c r="AQ204" s="24"/>
      <c r="AR204" s="24"/>
      <c r="AS204" s="24"/>
      <c r="AT204" s="24"/>
      <c r="AU204" s="24"/>
      <c r="AV204" s="24"/>
      <c r="AW204" s="24"/>
      <c r="AX204" s="24"/>
      <c r="AY204" s="24"/>
      <c r="AZ204" s="24"/>
      <c r="BA204" s="24"/>
      <c r="BB204" s="24"/>
      <c r="BC204" s="24"/>
      <c r="BD204" s="24"/>
      <c r="BE204" s="24"/>
      <c r="BF204" s="24"/>
    </row>
    <row r="205" spans="2:58" s="24" customFormat="1" ht="16.5" thickBot="1" x14ac:dyDescent="0.3">
      <c r="B205" s="432" t="s">
        <v>217</v>
      </c>
      <c r="C205" s="433"/>
      <c r="D205" s="433"/>
      <c r="E205" s="433"/>
      <c r="F205" s="433"/>
      <c r="G205" s="375"/>
      <c r="H205" s="375"/>
      <c r="I205" s="375"/>
      <c r="J205" s="375"/>
      <c r="K205" s="376"/>
      <c r="L205" s="33"/>
    </row>
    <row r="206" spans="2:58" s="24" customFormat="1" x14ac:dyDescent="0.25">
      <c r="B206" s="204"/>
      <c r="C206" s="64"/>
      <c r="D206" s="64"/>
      <c r="E206" s="64"/>
      <c r="F206" s="64"/>
      <c r="G206" s="64"/>
      <c r="H206" s="64"/>
      <c r="I206" s="64"/>
      <c r="J206" s="64"/>
      <c r="K206" s="212"/>
      <c r="L206" s="33"/>
    </row>
    <row r="207" spans="2:58" s="24" customFormat="1" x14ac:dyDescent="0.25">
      <c r="B207" s="204"/>
      <c r="C207" s="65"/>
      <c r="D207" s="65"/>
      <c r="E207" s="65"/>
      <c r="F207" s="65"/>
      <c r="G207" s="65"/>
      <c r="H207" s="65"/>
      <c r="I207" s="65"/>
      <c r="J207" s="65"/>
      <c r="K207" s="212"/>
      <c r="L207" s="33"/>
    </row>
    <row r="208" spans="2:58" s="24" customFormat="1" x14ac:dyDescent="0.25">
      <c r="B208" s="204"/>
      <c r="C208" s="65"/>
      <c r="D208" s="65"/>
      <c r="E208" s="65"/>
      <c r="F208" s="65"/>
      <c r="G208" s="65"/>
      <c r="H208" s="65"/>
      <c r="I208" s="65"/>
      <c r="J208" s="65"/>
      <c r="K208" s="212"/>
      <c r="L208" s="33"/>
    </row>
    <row r="209" spans="2:58" s="24" customFormat="1" x14ac:dyDescent="0.25">
      <c r="B209" s="204"/>
      <c r="C209" s="65"/>
      <c r="D209" s="65"/>
      <c r="E209" s="65"/>
      <c r="F209" s="65"/>
      <c r="G209" s="65"/>
      <c r="H209" s="65"/>
      <c r="I209" s="65"/>
      <c r="J209" s="65"/>
      <c r="K209" s="212"/>
      <c r="L209" s="33"/>
    </row>
    <row r="210" spans="2:58" s="24" customFormat="1" x14ac:dyDescent="0.25">
      <c r="B210" s="204"/>
      <c r="C210" s="141"/>
      <c r="D210" s="141"/>
      <c r="E210" s="141"/>
      <c r="F210" s="141"/>
      <c r="G210" s="141"/>
      <c r="H210" s="141"/>
      <c r="I210" s="141"/>
      <c r="J210" s="141"/>
      <c r="K210" s="212"/>
      <c r="L210" s="33"/>
    </row>
    <row r="211" spans="2:58" ht="16.5" hidden="1" thickTop="1" thickBot="1" x14ac:dyDescent="0.3">
      <c r="B211" s="389" t="s">
        <v>236</v>
      </c>
      <c r="C211" s="390"/>
      <c r="D211" s="144"/>
      <c r="E211" s="144"/>
      <c r="F211" s="144"/>
      <c r="G211" s="145"/>
      <c r="H211" s="145"/>
      <c r="I211" s="145"/>
      <c r="J211" s="145"/>
      <c r="K211" s="209"/>
      <c r="L211" s="33"/>
      <c r="V211" s="24"/>
      <c r="W211" s="24"/>
      <c r="X211" s="24"/>
      <c r="Y211" s="24"/>
      <c r="Z211" s="24"/>
      <c r="AA211" s="24"/>
      <c r="AB211" s="24"/>
      <c r="AC211" s="24"/>
      <c r="AD211" s="24"/>
      <c r="AE211" s="24"/>
      <c r="AF211" s="24"/>
      <c r="AG211" s="24"/>
      <c r="AH211" s="24"/>
      <c r="AI211" s="24"/>
      <c r="AJ211" s="24"/>
      <c r="AK211" s="24"/>
      <c r="AL211" s="24"/>
      <c r="AM211" s="24"/>
      <c r="AN211" s="24"/>
      <c r="AO211" s="24"/>
      <c r="AP211" s="24"/>
      <c r="AQ211" s="24"/>
      <c r="AR211" s="24"/>
      <c r="AS211" s="24"/>
      <c r="AT211" s="24"/>
      <c r="AU211" s="24"/>
      <c r="AV211" s="24"/>
      <c r="AW211" s="24"/>
      <c r="AX211" s="24"/>
      <c r="AY211" s="24"/>
      <c r="AZ211" s="24"/>
      <c r="BA211" s="24"/>
      <c r="BB211" s="24"/>
      <c r="BC211" s="24"/>
      <c r="BD211" s="24"/>
      <c r="BE211" s="24"/>
      <c r="BF211" s="24"/>
    </row>
    <row r="212" spans="2:58" ht="17.25" hidden="1" thickTop="1" thickBot="1" x14ac:dyDescent="0.3">
      <c r="B212" s="359" t="s">
        <v>233</v>
      </c>
      <c r="C212" s="360"/>
      <c r="D212" s="360"/>
      <c r="E212" s="360"/>
      <c r="F212" s="360"/>
      <c r="G212" s="360"/>
      <c r="H212" s="360"/>
      <c r="I212" s="360"/>
      <c r="J212" s="360"/>
      <c r="K212" s="361"/>
      <c r="L212" s="33"/>
      <c r="V212" s="24"/>
      <c r="W212" s="24"/>
      <c r="X212" s="24"/>
      <c r="Y212" s="24"/>
      <c r="Z212" s="24"/>
      <c r="AA212" s="24"/>
      <c r="AB212" s="24"/>
      <c r="AC212" s="24"/>
      <c r="AD212" s="24"/>
      <c r="AE212" s="24"/>
      <c r="AF212" s="24"/>
      <c r="AG212" s="24"/>
      <c r="AH212" s="24"/>
      <c r="AI212" s="24"/>
      <c r="AJ212" s="24"/>
      <c r="AK212" s="24"/>
      <c r="AL212" s="24"/>
      <c r="AM212" s="24"/>
      <c r="AN212" s="24"/>
      <c r="AO212" s="24"/>
      <c r="AP212" s="24"/>
      <c r="AQ212" s="24"/>
      <c r="AR212" s="24"/>
      <c r="AS212" s="24"/>
      <c r="AT212" s="24"/>
      <c r="AU212" s="24"/>
      <c r="AV212" s="24"/>
      <c r="AW212" s="24"/>
      <c r="AX212" s="24"/>
      <c r="AY212" s="24"/>
      <c r="AZ212" s="24"/>
      <c r="BA212" s="24"/>
      <c r="BB212" s="24"/>
      <c r="BC212" s="24"/>
      <c r="BD212" s="24"/>
      <c r="BE212" s="24"/>
      <c r="BF212" s="24"/>
    </row>
    <row r="213" spans="2:58" hidden="1" x14ac:dyDescent="0.25">
      <c r="B213" s="199"/>
      <c r="C213" s="66"/>
      <c r="D213" s="67"/>
      <c r="E213" s="128" t="s">
        <v>48</v>
      </c>
      <c r="F213" s="128" t="s">
        <v>5</v>
      </c>
      <c r="G213" s="530" t="s">
        <v>193</v>
      </c>
      <c r="H213" s="531"/>
      <c r="I213" s="531"/>
      <c r="J213" s="531"/>
      <c r="K213" s="532"/>
      <c r="L213" s="33"/>
      <c r="V213" s="24"/>
      <c r="W213" s="24"/>
      <c r="X213" s="24"/>
      <c r="Y213" s="24"/>
      <c r="Z213" s="24"/>
      <c r="AA213" s="24"/>
      <c r="AB213" s="24"/>
      <c r="AC213" s="24"/>
      <c r="AD213" s="24"/>
      <c r="AE213" s="24"/>
      <c r="AF213" s="24"/>
      <c r="AG213" s="24"/>
      <c r="AH213" s="24"/>
      <c r="AI213" s="24"/>
      <c r="AJ213" s="24"/>
      <c r="AK213" s="24"/>
      <c r="AL213" s="24"/>
      <c r="AM213" s="24"/>
      <c r="AN213" s="24"/>
      <c r="AO213" s="24"/>
      <c r="AP213" s="24"/>
      <c r="AQ213" s="24"/>
      <c r="AR213" s="24"/>
      <c r="AS213" s="24"/>
      <c r="AT213" s="24"/>
      <c r="AU213" s="24"/>
      <c r="AV213" s="24"/>
      <c r="AW213" s="24"/>
      <c r="AX213" s="24"/>
      <c r="AY213" s="24"/>
      <c r="AZ213" s="24"/>
      <c r="BA213" s="24"/>
      <c r="BB213" s="24"/>
      <c r="BC213" s="24"/>
      <c r="BD213" s="24"/>
      <c r="BE213" s="24"/>
      <c r="BF213" s="24"/>
    </row>
    <row r="214" spans="2:58" hidden="1" x14ac:dyDescent="0.25">
      <c r="B214" s="347" t="s">
        <v>205</v>
      </c>
      <c r="C214" s="348"/>
      <c r="D214" s="349"/>
      <c r="E214" s="85"/>
      <c r="F214" s="150" t="s">
        <v>282</v>
      </c>
      <c r="G214" s="171"/>
      <c r="H214" s="89"/>
      <c r="I214" s="89"/>
      <c r="J214" s="89"/>
      <c r="K214" s="210"/>
      <c r="L214" s="33"/>
      <c r="V214" s="24"/>
      <c r="W214" s="24"/>
      <c r="X214" s="24"/>
      <c r="Y214" s="24"/>
      <c r="Z214" s="24"/>
      <c r="AA214" s="24"/>
      <c r="AB214" s="24"/>
      <c r="AC214" s="24"/>
      <c r="AD214" s="24"/>
      <c r="AE214" s="24"/>
      <c r="AF214" s="24"/>
      <c r="AG214" s="24"/>
      <c r="AH214" s="24"/>
      <c r="AI214" s="24"/>
      <c r="AJ214" s="24"/>
      <c r="AK214" s="24"/>
      <c r="AL214" s="24"/>
      <c r="AM214" s="24"/>
      <c r="AN214" s="24"/>
      <c r="AO214" s="24"/>
      <c r="AP214" s="24"/>
      <c r="AQ214" s="24"/>
      <c r="AR214" s="24"/>
      <c r="AS214" s="24"/>
      <c r="AT214" s="24"/>
      <c r="AU214" s="24"/>
      <c r="AV214" s="24"/>
      <c r="AW214" s="24"/>
      <c r="AX214" s="24"/>
      <c r="AY214" s="24"/>
      <c r="AZ214" s="24"/>
      <c r="BA214" s="24"/>
      <c r="BB214" s="24"/>
      <c r="BC214" s="24"/>
      <c r="BD214" s="24"/>
      <c r="BE214" s="24"/>
      <c r="BF214" s="24"/>
    </row>
    <row r="215" spans="2:58" ht="15" hidden="1" customHeight="1" x14ac:dyDescent="0.25">
      <c r="B215" s="347" t="s">
        <v>206</v>
      </c>
      <c r="C215" s="348"/>
      <c r="D215" s="349"/>
      <c r="E215" s="85"/>
      <c r="F215" s="150" t="s">
        <v>282</v>
      </c>
      <c r="G215" s="172" t="str">
        <f>IFERROR( "Les besoins de l'utilité visée représentent "&amp; ROUND(((E215/E214))*100,2) &amp;" % des besoins de chaleur totaux","")</f>
        <v/>
      </c>
      <c r="H215" s="87"/>
      <c r="I215" s="87"/>
      <c r="J215" s="87"/>
      <c r="K215" s="203"/>
      <c r="L215" s="33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  <c r="AR215" s="24"/>
      <c r="AS215" s="24"/>
      <c r="AT215" s="24"/>
      <c r="AU215" s="24"/>
      <c r="AV215" s="24"/>
      <c r="AW215" s="24"/>
      <c r="AX215" s="24"/>
      <c r="AY215" s="24"/>
      <c r="AZ215" s="24"/>
      <c r="BA215" s="24"/>
      <c r="BB215" s="24"/>
      <c r="BC215" s="24"/>
      <c r="BD215" s="24"/>
      <c r="BE215" s="24"/>
      <c r="BF215" s="24"/>
    </row>
    <row r="216" spans="2:58" ht="15" hidden="1" customHeight="1" x14ac:dyDescent="0.25">
      <c r="B216" s="347" t="s">
        <v>65</v>
      </c>
      <c r="C216" s="348"/>
      <c r="D216" s="349"/>
      <c r="E216" s="148">
        <v>5</v>
      </c>
      <c r="F216" s="86"/>
      <c r="G216" s="173" t="str">
        <f>IFERROR(IF(E216&lt;7, "Comment gérez vous les excédents d'énergie hebdomadaires (préciser)",""),"")</f>
        <v>Comment gérez vous les excédents d'énergie hebdomadaires (préciser)</v>
      </c>
      <c r="H216" s="79"/>
      <c r="I216" s="79"/>
      <c r="J216" s="79"/>
      <c r="K216" s="211"/>
      <c r="L216" s="33"/>
      <c r="V216" s="24"/>
      <c r="W216" s="24"/>
      <c r="X216" s="24"/>
      <c r="Y216" s="24"/>
      <c r="Z216" s="24"/>
      <c r="AA216" s="24"/>
      <c r="AB216" s="24"/>
      <c r="AC216" s="24"/>
      <c r="AD216" s="24"/>
      <c r="AE216" s="24"/>
      <c r="AF216" s="24"/>
      <c r="AG216" s="24"/>
      <c r="AH216" s="24"/>
      <c r="AI216" s="24"/>
      <c r="AJ216" s="24"/>
      <c r="AK216" s="24"/>
      <c r="AL216" s="24"/>
      <c r="AM216" s="24"/>
      <c r="AN216" s="24"/>
      <c r="AO216" s="24"/>
      <c r="AP216" s="24"/>
      <c r="AQ216" s="24"/>
      <c r="AR216" s="24"/>
      <c r="AS216" s="24"/>
      <c r="AT216" s="24"/>
      <c r="AU216" s="24"/>
      <c r="AV216" s="24"/>
      <c r="AW216" s="24"/>
      <c r="AX216" s="24"/>
      <c r="AY216" s="24"/>
      <c r="AZ216" s="24"/>
      <c r="BA216" s="24"/>
      <c r="BB216" s="24"/>
      <c r="BC216" s="24"/>
      <c r="BD216" s="24"/>
      <c r="BE216" s="24"/>
      <c r="BF216" s="24"/>
    </row>
    <row r="217" spans="2:58" hidden="1" x14ac:dyDescent="0.25">
      <c r="B217" s="362" t="s">
        <v>20</v>
      </c>
      <c r="C217" s="363"/>
      <c r="D217" s="363"/>
      <c r="E217" s="149" t="s">
        <v>250</v>
      </c>
      <c r="F217" s="86"/>
      <c r="G217" s="173"/>
      <c r="H217" s="88"/>
      <c r="I217" s="88"/>
      <c r="J217" s="88"/>
      <c r="K217" s="202"/>
      <c r="L217" s="33"/>
      <c r="N217" s="5"/>
      <c r="V217" s="24"/>
      <c r="W217" s="24"/>
      <c r="X217" s="24"/>
      <c r="Y217" s="24"/>
      <c r="Z217" s="24"/>
      <c r="AA217" s="24"/>
      <c r="AB217" s="24"/>
      <c r="AC217" s="24"/>
      <c r="AD217" s="24"/>
      <c r="AE217" s="24"/>
      <c r="AF217" s="24"/>
      <c r="AG217" s="24"/>
      <c r="AH217" s="24"/>
      <c r="AI217" s="24"/>
      <c r="AJ217" s="24"/>
      <c r="AK217" s="24"/>
      <c r="AL217" s="24"/>
      <c r="AM217" s="24"/>
      <c r="AN217" s="24"/>
      <c r="AO217" s="24"/>
      <c r="AP217" s="24"/>
      <c r="AQ217" s="24"/>
      <c r="AR217" s="24"/>
      <c r="AS217" s="24"/>
      <c r="AT217" s="24"/>
      <c r="AU217" s="24"/>
      <c r="AV217" s="24"/>
      <c r="AW217" s="24"/>
      <c r="AX217" s="24"/>
      <c r="AY217" s="24"/>
      <c r="AZ217" s="24"/>
      <c r="BA217" s="24"/>
      <c r="BB217" s="24"/>
      <c r="BC217" s="24"/>
      <c r="BD217" s="24"/>
      <c r="BE217" s="24"/>
      <c r="BF217" s="24"/>
    </row>
    <row r="218" spans="2:58" hidden="1" x14ac:dyDescent="0.25">
      <c r="B218" s="362" t="s">
        <v>22</v>
      </c>
      <c r="C218" s="363"/>
      <c r="D218" s="363"/>
      <c r="E218" s="149" t="s">
        <v>23</v>
      </c>
      <c r="F218" s="86"/>
      <c r="G218" s="173"/>
      <c r="H218" s="88"/>
      <c r="I218" s="88"/>
      <c r="J218" s="88"/>
      <c r="K218" s="202"/>
      <c r="L218" s="33"/>
      <c r="N218" s="5"/>
      <c r="V218" s="24"/>
      <c r="W218" s="24"/>
      <c r="X218" s="24"/>
      <c r="Y218" s="24"/>
      <c r="Z218" s="24"/>
      <c r="AA218" s="24"/>
      <c r="AB218" s="24"/>
      <c r="AC218" s="24"/>
      <c r="AD218" s="24"/>
      <c r="AE218" s="24"/>
      <c r="AF218" s="24"/>
      <c r="AG218" s="24"/>
      <c r="AH218" s="24"/>
      <c r="AI218" s="24"/>
      <c r="AJ218" s="24"/>
      <c r="AK218" s="24"/>
      <c r="AL218" s="24"/>
      <c r="AM218" s="24"/>
      <c r="AN218" s="24"/>
      <c r="AO218" s="24"/>
      <c r="AP218" s="24"/>
      <c r="AQ218" s="24"/>
      <c r="AR218" s="24"/>
      <c r="AS218" s="24"/>
      <c r="AT218" s="24"/>
      <c r="AU218" s="24"/>
      <c r="AV218" s="24"/>
      <c r="AW218" s="24"/>
      <c r="AX218" s="24"/>
      <c r="AY218" s="24"/>
      <c r="AZ218" s="24"/>
      <c r="BA218" s="24"/>
      <c r="BB218" s="24"/>
      <c r="BC218" s="24"/>
      <c r="BD218" s="24"/>
      <c r="BE218" s="24"/>
      <c r="BF218" s="24"/>
    </row>
    <row r="219" spans="2:58" hidden="1" x14ac:dyDescent="0.25">
      <c r="B219" s="362" t="s">
        <v>207</v>
      </c>
      <c r="C219" s="363"/>
      <c r="D219" s="363"/>
      <c r="E219" s="85"/>
      <c r="F219" s="86"/>
      <c r="G219" s="173"/>
      <c r="H219" s="88"/>
      <c r="I219" s="88"/>
      <c r="J219" s="88"/>
      <c r="K219" s="202"/>
      <c r="L219" s="33"/>
      <c r="V219" s="24"/>
      <c r="W219" s="24"/>
      <c r="X219" s="24"/>
      <c r="Y219" s="24"/>
      <c r="Z219" s="24"/>
      <c r="AA219" s="24"/>
      <c r="AB219" s="24"/>
      <c r="AC219" s="24"/>
      <c r="AD219" s="24"/>
      <c r="AE219" s="24"/>
      <c r="AF219" s="24"/>
      <c r="AG219" s="24"/>
      <c r="AH219" s="24"/>
      <c r="AI219" s="24"/>
      <c r="AJ219" s="24"/>
      <c r="AK219" s="24"/>
      <c r="AL219" s="24"/>
      <c r="AM219" s="24"/>
      <c r="AN219" s="24"/>
      <c r="AO219" s="24"/>
      <c r="AP219" s="24"/>
      <c r="AQ219" s="24"/>
      <c r="AR219" s="24"/>
      <c r="AS219" s="24"/>
      <c r="AT219" s="24"/>
      <c r="AU219" s="24"/>
      <c r="AV219" s="24"/>
      <c r="AW219" s="24"/>
      <c r="AX219" s="24"/>
      <c r="AY219" s="24"/>
      <c r="AZ219" s="24"/>
      <c r="BA219" s="24"/>
      <c r="BB219" s="24"/>
      <c r="BC219" s="24"/>
      <c r="BD219" s="24"/>
      <c r="BE219" s="24"/>
      <c r="BF219" s="24"/>
    </row>
    <row r="220" spans="2:58" ht="15" hidden="1" customHeight="1" thickBot="1" x14ac:dyDescent="0.3">
      <c r="B220" s="364" t="s">
        <v>192</v>
      </c>
      <c r="C220" s="365"/>
      <c r="D220" s="365"/>
      <c r="E220" s="365"/>
      <c r="F220" s="365"/>
      <c r="G220" s="365"/>
      <c r="H220" s="365"/>
      <c r="I220" s="365"/>
      <c r="J220" s="365"/>
      <c r="K220" s="366"/>
      <c r="L220" s="33"/>
      <c r="V220" s="24"/>
      <c r="W220" s="24"/>
      <c r="X220" s="24"/>
      <c r="Y220" s="24"/>
      <c r="Z220" s="24"/>
      <c r="AA220" s="24"/>
      <c r="AB220" s="24"/>
      <c r="AC220" s="24"/>
      <c r="AD220" s="24"/>
      <c r="AE220" s="24"/>
      <c r="AF220" s="24"/>
      <c r="AG220" s="24"/>
      <c r="AH220" s="24"/>
      <c r="AI220" s="24"/>
      <c r="AJ220" s="24"/>
      <c r="AK220" s="24"/>
      <c r="AL220" s="24"/>
      <c r="AM220" s="24"/>
      <c r="AN220" s="24"/>
      <c r="AO220" s="24"/>
      <c r="AP220" s="24"/>
      <c r="AQ220" s="24"/>
      <c r="AR220" s="24"/>
      <c r="AS220" s="24"/>
      <c r="AT220" s="24"/>
      <c r="AU220" s="24"/>
      <c r="AV220" s="24"/>
      <c r="AW220" s="24"/>
      <c r="AX220" s="24"/>
      <c r="AY220" s="24"/>
      <c r="AZ220" s="24"/>
      <c r="BA220" s="24"/>
      <c r="BB220" s="24"/>
      <c r="BC220" s="24"/>
      <c r="BD220" s="24"/>
      <c r="BE220" s="24"/>
      <c r="BF220" s="24"/>
    </row>
    <row r="221" spans="2:58" ht="36" hidden="1" customHeight="1" thickBot="1" x14ac:dyDescent="0.3">
      <c r="B221" s="340" t="s">
        <v>153</v>
      </c>
      <c r="C221" s="341"/>
      <c r="D221" s="341"/>
      <c r="E221" s="341"/>
      <c r="F221" s="341"/>
      <c r="G221" s="341"/>
      <c r="H221" s="341"/>
      <c r="I221" s="341"/>
      <c r="J221" s="341"/>
      <c r="K221" s="342"/>
      <c r="L221" s="62"/>
      <c r="V221" s="24"/>
      <c r="W221" s="24"/>
      <c r="X221" s="24"/>
      <c r="Y221" s="24"/>
      <c r="Z221" s="24"/>
      <c r="AA221" s="24"/>
      <c r="AB221" s="24"/>
      <c r="AC221" s="24"/>
      <c r="AD221" s="24"/>
      <c r="AE221" s="24"/>
      <c r="AF221" s="24"/>
      <c r="AG221" s="24"/>
      <c r="AH221" s="24"/>
      <c r="AI221" s="24"/>
      <c r="AJ221" s="24"/>
      <c r="AK221" s="24"/>
      <c r="AL221" s="24"/>
      <c r="AM221" s="24"/>
      <c r="AN221" s="24"/>
      <c r="AO221" s="24"/>
      <c r="AP221" s="24"/>
      <c r="AQ221" s="24"/>
      <c r="AR221" s="24"/>
      <c r="AS221" s="24"/>
      <c r="AT221" s="24"/>
      <c r="AU221" s="24"/>
      <c r="AV221" s="24"/>
      <c r="AW221" s="24"/>
      <c r="AX221" s="24"/>
      <c r="AY221" s="24"/>
      <c r="AZ221" s="24"/>
      <c r="BA221" s="24"/>
      <c r="BB221" s="24"/>
      <c r="BC221" s="24"/>
      <c r="BD221" s="24"/>
      <c r="BE221" s="24"/>
      <c r="BF221" s="24"/>
    </row>
    <row r="222" spans="2:58" ht="15" hidden="1" customHeight="1" thickBot="1" x14ac:dyDescent="0.3">
      <c r="B222" s="429" t="s">
        <v>209</v>
      </c>
      <c r="C222" s="430"/>
      <c r="D222" s="430"/>
      <c r="E222" s="430"/>
      <c r="F222" s="430"/>
      <c r="G222" s="430"/>
      <c r="H222" s="430"/>
      <c r="I222" s="430"/>
      <c r="J222" s="430"/>
      <c r="K222" s="431"/>
      <c r="L222" s="62"/>
      <c r="V222" s="24"/>
      <c r="W222" s="24"/>
      <c r="X222" s="24"/>
      <c r="Y222" s="24"/>
      <c r="Z222" s="24"/>
      <c r="AA222" s="24"/>
      <c r="AB222" s="24"/>
      <c r="AC222" s="24"/>
      <c r="AD222" s="24"/>
      <c r="AE222" s="24"/>
      <c r="AF222" s="24"/>
      <c r="AG222" s="24"/>
      <c r="AH222" s="24"/>
      <c r="AI222" s="24"/>
      <c r="AJ222" s="24"/>
      <c r="AK222" s="24"/>
      <c r="AL222" s="24"/>
      <c r="AM222" s="24"/>
      <c r="AN222" s="24"/>
      <c r="AO222" s="24"/>
      <c r="AP222" s="24"/>
      <c r="AQ222" s="24"/>
      <c r="AR222" s="24"/>
      <c r="AS222" s="24"/>
      <c r="AT222" s="24"/>
      <c r="AU222" s="24"/>
      <c r="AV222" s="24"/>
      <c r="AW222" s="24"/>
      <c r="AX222" s="24"/>
      <c r="AY222" s="24"/>
      <c r="AZ222" s="24"/>
      <c r="BA222" s="24"/>
      <c r="BB222" s="24"/>
      <c r="BC222" s="24"/>
      <c r="BD222" s="24"/>
      <c r="BE222" s="24"/>
      <c r="BF222" s="24"/>
    </row>
    <row r="223" spans="2:58" s="24" customFormat="1" hidden="1" x14ac:dyDescent="0.25">
      <c r="B223" s="437"/>
      <c r="C223" s="438"/>
      <c r="D223" s="439"/>
      <c r="E223" s="128" t="s">
        <v>48</v>
      </c>
      <c r="F223" s="128" t="s">
        <v>5</v>
      </c>
      <c r="G223" s="434" t="s">
        <v>193</v>
      </c>
      <c r="H223" s="435"/>
      <c r="I223" s="435"/>
      <c r="J223" s="435"/>
      <c r="K223" s="436"/>
    </row>
    <row r="224" spans="2:58" s="24" customFormat="1" hidden="1" x14ac:dyDescent="0.25">
      <c r="B224" s="362" t="s">
        <v>206</v>
      </c>
      <c r="C224" s="363"/>
      <c r="D224" s="363"/>
      <c r="E224" s="86"/>
      <c r="F224" s="281" t="s">
        <v>282</v>
      </c>
      <c r="G224" s="88" t="str">
        <f>IF(E224&gt;E215, "Les besoins sont plus importants qu'avant la démarche d'économie d'énergie","")</f>
        <v/>
      </c>
      <c r="H224" s="88"/>
      <c r="I224" s="88"/>
      <c r="J224" s="88"/>
      <c r="K224" s="87"/>
      <c r="L224" s="33"/>
    </row>
    <row r="225" spans="2:58" s="24" customFormat="1" hidden="1" x14ac:dyDescent="0.25">
      <c r="B225" s="400" t="s">
        <v>205</v>
      </c>
      <c r="C225" s="401"/>
      <c r="D225" s="401"/>
      <c r="E225" s="179"/>
      <c r="F225" s="282" t="s">
        <v>282</v>
      </c>
      <c r="G225" s="88" t="str">
        <f>IF(E225&gt;E214, "Les besoins sont plus importants qu'avant la démarche d'économie d'énergie","")</f>
        <v/>
      </c>
      <c r="H225" s="88"/>
      <c r="I225" s="88"/>
      <c r="J225" s="88"/>
      <c r="K225" s="87"/>
      <c r="L225" s="33"/>
    </row>
    <row r="226" spans="2:58" hidden="1" x14ac:dyDescent="0.25">
      <c r="B226" s="440" t="s">
        <v>60</v>
      </c>
      <c r="C226" s="440"/>
      <c r="D226" s="440"/>
      <c r="E226" s="274" t="s">
        <v>51</v>
      </c>
      <c r="F226" s="278"/>
      <c r="G226" s="280" t="str">
        <f>IF(E227="non",IF(E226="non","Pourquoi? Détailler les mesures pour éviter la surchauffe",""),IF(E226="non", " Merci de détailler la variation dans la feuille Extraction SOLO",""))</f>
        <v>Pourquoi? Détailler les mesures pour éviter la surchauffe</v>
      </c>
      <c r="H226" s="87"/>
      <c r="I226" s="87"/>
      <c r="J226" s="87"/>
      <c r="K226" s="87"/>
      <c r="L226" s="24"/>
      <c r="V226" s="24"/>
      <c r="W226" s="24"/>
      <c r="X226" s="24"/>
      <c r="Y226" s="24"/>
      <c r="Z226" s="24"/>
      <c r="AA226" s="24"/>
      <c r="AB226" s="24"/>
      <c r="AC226" s="24"/>
      <c r="AD226" s="24"/>
      <c r="AE226" s="24"/>
      <c r="AF226" s="24"/>
      <c r="AG226" s="24"/>
      <c r="AH226" s="24"/>
      <c r="AI226" s="24"/>
      <c r="AJ226" s="24"/>
      <c r="AK226" s="24"/>
      <c r="AL226" s="24"/>
      <c r="AM226" s="24"/>
      <c r="AN226" s="24"/>
      <c r="AO226" s="24"/>
      <c r="AP226" s="24"/>
      <c r="AQ226" s="24"/>
      <c r="AR226" s="24"/>
      <c r="AS226" s="24"/>
      <c r="AT226" s="24"/>
      <c r="AU226" s="24"/>
      <c r="AV226" s="24"/>
      <c r="AW226" s="24"/>
      <c r="AX226" s="24"/>
      <c r="AY226" s="24"/>
      <c r="AZ226" s="24"/>
      <c r="BA226" s="24"/>
      <c r="BB226" s="24"/>
      <c r="BC226" s="24"/>
      <c r="BD226" s="24"/>
      <c r="BE226" s="24"/>
      <c r="BF226" s="24"/>
    </row>
    <row r="227" spans="2:58" hidden="1" x14ac:dyDescent="0.25">
      <c r="B227" s="440" t="s">
        <v>19</v>
      </c>
      <c r="C227" s="440"/>
      <c r="D227" s="440"/>
      <c r="E227" s="274" t="s">
        <v>51</v>
      </c>
      <c r="F227" s="279"/>
      <c r="G227" s="280" t="str">
        <f>IF(E227="oui","Qu'avez-vous prévu pour éviter la surchauffe? (préciser ci-dessous)","Un système autovidangeable est préconisé")</f>
        <v>Un système autovidangeable est préconisé</v>
      </c>
      <c r="H227" s="87"/>
      <c r="I227" s="87"/>
      <c r="J227" s="87"/>
      <c r="K227" s="87"/>
      <c r="L227" s="24"/>
      <c r="N227" s="5"/>
      <c r="V227" s="24"/>
      <c r="W227" s="24"/>
      <c r="X227" s="24"/>
      <c r="Y227" s="24"/>
      <c r="Z227" s="24"/>
      <c r="AA227" s="24"/>
      <c r="AB227" s="24"/>
      <c r="AC227" s="24"/>
      <c r="AD227" s="24"/>
      <c r="AE227" s="24"/>
      <c r="AF227" s="24"/>
      <c r="AG227" s="24"/>
      <c r="AH227" s="24"/>
      <c r="AI227" s="24"/>
      <c r="AJ227" s="24"/>
      <c r="AK227" s="24"/>
      <c r="AL227" s="24"/>
      <c r="AM227" s="24"/>
      <c r="AN227" s="24"/>
      <c r="AO227" s="24"/>
      <c r="AP227" s="24"/>
      <c r="AQ227" s="24"/>
      <c r="AR227" s="24"/>
      <c r="AS227" s="24"/>
      <c r="AT227" s="24"/>
      <c r="AU227" s="24"/>
      <c r="AV227" s="24"/>
      <c r="AW227" s="24"/>
      <c r="AX227" s="24"/>
      <c r="AY227" s="24"/>
      <c r="AZ227" s="24"/>
      <c r="BA227" s="24"/>
      <c r="BB227" s="24"/>
      <c r="BC227" s="24"/>
      <c r="BD227" s="24"/>
      <c r="BE227" s="24"/>
      <c r="BF227" s="24"/>
    </row>
    <row r="228" spans="2:58" ht="15.75" hidden="1" thickBot="1" x14ac:dyDescent="0.3">
      <c r="B228" s="393" t="s">
        <v>252</v>
      </c>
      <c r="C228" s="394"/>
      <c r="D228" s="395"/>
      <c r="E228" s="275"/>
      <c r="F228" s="273"/>
      <c r="G228" s="280"/>
      <c r="H228" s="87"/>
      <c r="I228" s="87"/>
      <c r="J228" s="87"/>
      <c r="K228" s="87"/>
      <c r="L228" s="24"/>
      <c r="V228" s="24"/>
      <c r="W228" s="24"/>
      <c r="X228" s="24"/>
      <c r="Y228" s="24"/>
      <c r="Z228" s="24"/>
      <c r="AA228" s="24"/>
      <c r="AB228" s="24"/>
      <c r="AC228" s="24"/>
      <c r="AD228" s="24"/>
      <c r="AE228" s="24"/>
      <c r="AF228" s="24"/>
      <c r="AG228" s="24"/>
      <c r="AH228" s="24"/>
      <c r="AI228" s="24"/>
      <c r="AJ228" s="24"/>
      <c r="AK228" s="24"/>
      <c r="AL228" s="24"/>
      <c r="AM228" s="24"/>
      <c r="AN228" s="24"/>
      <c r="AO228" s="24"/>
      <c r="AP228" s="24"/>
      <c r="AQ228" s="24"/>
      <c r="AR228" s="24"/>
      <c r="AS228" s="24"/>
      <c r="AT228" s="24"/>
      <c r="AU228" s="24"/>
      <c r="AV228" s="24"/>
      <c r="AW228" s="24"/>
      <c r="AX228" s="24"/>
      <c r="AY228" s="24"/>
      <c r="AZ228" s="24"/>
      <c r="BA228" s="24"/>
      <c r="BB228" s="24"/>
      <c r="BC228" s="24"/>
      <c r="BD228" s="24"/>
      <c r="BE228" s="24"/>
      <c r="BF228" s="24"/>
    </row>
    <row r="229" spans="2:58" s="24" customFormat="1" ht="16.5" hidden="1" thickBot="1" x14ac:dyDescent="0.3">
      <c r="B229" s="432" t="s">
        <v>217</v>
      </c>
      <c r="C229" s="433"/>
      <c r="D229" s="433"/>
      <c r="E229" s="433"/>
      <c r="F229" s="433"/>
      <c r="G229" s="375"/>
      <c r="H229" s="375"/>
      <c r="I229" s="375"/>
      <c r="J229" s="375"/>
      <c r="K229" s="376"/>
      <c r="L229" s="33"/>
    </row>
    <row r="230" spans="2:58" s="24" customFormat="1" hidden="1" x14ac:dyDescent="0.25">
      <c r="B230" s="204"/>
      <c r="C230" s="64"/>
      <c r="D230" s="64"/>
      <c r="E230" s="64"/>
      <c r="F230" s="64"/>
      <c r="G230" s="64"/>
      <c r="H230" s="64"/>
      <c r="I230" s="64"/>
      <c r="J230" s="64"/>
      <c r="K230" s="212"/>
      <c r="L230" s="33"/>
    </row>
    <row r="231" spans="2:58" s="24" customFormat="1" hidden="1" x14ac:dyDescent="0.25">
      <c r="B231" s="204"/>
      <c r="C231" s="65"/>
      <c r="D231" s="65"/>
      <c r="E231" s="65"/>
      <c r="F231" s="65"/>
      <c r="G231" s="65"/>
      <c r="H231" s="65"/>
      <c r="I231" s="65"/>
      <c r="J231" s="65"/>
      <c r="K231" s="212"/>
      <c r="L231" s="33"/>
    </row>
    <row r="232" spans="2:58" s="24" customFormat="1" hidden="1" x14ac:dyDescent="0.25">
      <c r="B232" s="204"/>
      <c r="C232" s="65"/>
      <c r="D232" s="65"/>
      <c r="E232" s="65"/>
      <c r="F232" s="65"/>
      <c r="G232" s="65"/>
      <c r="H232" s="65"/>
      <c r="I232" s="65"/>
      <c r="J232" s="65"/>
      <c r="K232" s="212"/>
      <c r="L232" s="33"/>
    </row>
    <row r="233" spans="2:58" s="24" customFormat="1" hidden="1" x14ac:dyDescent="0.25">
      <c r="B233" s="204"/>
      <c r="C233" s="65"/>
      <c r="D233" s="65"/>
      <c r="E233" s="65"/>
      <c r="F233" s="65"/>
      <c r="G233" s="65"/>
      <c r="H233" s="65"/>
      <c r="I233" s="65"/>
      <c r="J233" s="65"/>
      <c r="K233" s="212"/>
      <c r="L233" s="33"/>
    </row>
    <row r="234" spans="2:58" s="24" customFormat="1" ht="15.75" hidden="1" thickBot="1" x14ac:dyDescent="0.3">
      <c r="B234" s="204"/>
      <c r="C234" s="141"/>
      <c r="D234" s="141"/>
      <c r="E234" s="141"/>
      <c r="F234" s="141"/>
      <c r="G234" s="141"/>
      <c r="H234" s="141"/>
      <c r="I234" s="141"/>
      <c r="J234" s="141"/>
      <c r="K234" s="212"/>
      <c r="L234" s="33"/>
    </row>
    <row r="235" spans="2:58" ht="16.5" hidden="1" thickTop="1" thickBot="1" x14ac:dyDescent="0.3">
      <c r="B235" s="389" t="s">
        <v>237</v>
      </c>
      <c r="C235" s="390"/>
      <c r="D235" s="144"/>
      <c r="E235" s="144"/>
      <c r="F235" s="144"/>
      <c r="G235" s="145"/>
      <c r="H235" s="145"/>
      <c r="I235" s="145"/>
      <c r="J235" s="145"/>
      <c r="K235" s="209"/>
      <c r="L235" s="33"/>
      <c r="V235" s="24"/>
      <c r="W235" s="24"/>
      <c r="X235" s="24"/>
      <c r="Y235" s="24"/>
      <c r="Z235" s="24"/>
      <c r="AA235" s="24"/>
      <c r="AB235" s="24"/>
      <c r="AC235" s="24"/>
      <c r="AD235" s="24"/>
      <c r="AE235" s="24"/>
      <c r="AF235" s="24"/>
      <c r="AG235" s="24"/>
      <c r="AH235" s="24"/>
      <c r="AI235" s="24"/>
      <c r="AJ235" s="24"/>
      <c r="AK235" s="24"/>
      <c r="AL235" s="24"/>
      <c r="AM235" s="24"/>
      <c r="AN235" s="24"/>
      <c r="AO235" s="24"/>
      <c r="AP235" s="24"/>
      <c r="AQ235" s="24"/>
      <c r="AR235" s="24"/>
      <c r="AS235" s="24"/>
      <c r="AT235" s="24"/>
      <c r="AU235" s="24"/>
      <c r="AV235" s="24"/>
      <c r="AW235" s="24"/>
      <c r="AX235" s="24"/>
      <c r="AY235" s="24"/>
      <c r="AZ235" s="24"/>
      <c r="BA235" s="24"/>
      <c r="BB235" s="24"/>
      <c r="BC235" s="24"/>
      <c r="BD235" s="24"/>
      <c r="BE235" s="24"/>
      <c r="BF235" s="24"/>
    </row>
    <row r="236" spans="2:58" ht="17.25" hidden="1" thickTop="1" thickBot="1" x14ac:dyDescent="0.3">
      <c r="B236" s="359" t="s">
        <v>233</v>
      </c>
      <c r="C236" s="360"/>
      <c r="D236" s="360"/>
      <c r="E236" s="360"/>
      <c r="F236" s="360"/>
      <c r="G236" s="360"/>
      <c r="H236" s="360"/>
      <c r="I236" s="360"/>
      <c r="J236" s="360"/>
      <c r="K236" s="361"/>
      <c r="L236" s="33"/>
      <c r="V236" s="24"/>
      <c r="W236" s="24"/>
      <c r="X236" s="24"/>
      <c r="Y236" s="24"/>
      <c r="Z236" s="24"/>
      <c r="AA236" s="24"/>
      <c r="AB236" s="24"/>
      <c r="AC236" s="24"/>
      <c r="AD236" s="24"/>
      <c r="AE236" s="24"/>
      <c r="AF236" s="24"/>
      <c r="AG236" s="24"/>
      <c r="AH236" s="24"/>
      <c r="AI236" s="24"/>
      <c r="AJ236" s="24"/>
      <c r="AK236" s="24"/>
      <c r="AL236" s="24"/>
      <c r="AM236" s="24"/>
      <c r="AN236" s="24"/>
      <c r="AO236" s="24"/>
      <c r="AP236" s="24"/>
      <c r="AQ236" s="24"/>
      <c r="AR236" s="24"/>
      <c r="AS236" s="24"/>
      <c r="AT236" s="24"/>
      <c r="AU236" s="24"/>
      <c r="AV236" s="24"/>
      <c r="AW236" s="24"/>
      <c r="AX236" s="24"/>
      <c r="AY236" s="24"/>
      <c r="AZ236" s="24"/>
      <c r="BA236" s="24"/>
      <c r="BB236" s="24"/>
      <c r="BC236" s="24"/>
      <c r="BD236" s="24"/>
      <c r="BE236" s="24"/>
      <c r="BF236" s="24"/>
    </row>
    <row r="237" spans="2:58" hidden="1" x14ac:dyDescent="0.25">
      <c r="B237" s="199"/>
      <c r="C237" s="66"/>
      <c r="D237" s="67"/>
      <c r="E237" s="128" t="s">
        <v>48</v>
      </c>
      <c r="F237" s="128" t="s">
        <v>5</v>
      </c>
      <c r="G237" s="530" t="s">
        <v>193</v>
      </c>
      <c r="H237" s="531"/>
      <c r="I237" s="531"/>
      <c r="J237" s="531"/>
      <c r="K237" s="532"/>
      <c r="L237" s="33"/>
      <c r="V237" s="24"/>
      <c r="W237" s="24"/>
      <c r="X237" s="24"/>
      <c r="Y237" s="24"/>
      <c r="Z237" s="24"/>
      <c r="AA237" s="24"/>
      <c r="AB237" s="24"/>
      <c r="AC237" s="24"/>
      <c r="AD237" s="24"/>
      <c r="AE237" s="24"/>
      <c r="AF237" s="24"/>
      <c r="AG237" s="24"/>
      <c r="AH237" s="24"/>
      <c r="AI237" s="24"/>
      <c r="AJ237" s="24"/>
      <c r="AK237" s="24"/>
      <c r="AL237" s="24"/>
      <c r="AM237" s="24"/>
      <c r="AN237" s="24"/>
      <c r="AO237" s="24"/>
      <c r="AP237" s="24"/>
      <c r="AQ237" s="24"/>
      <c r="AR237" s="24"/>
      <c r="AS237" s="24"/>
      <c r="AT237" s="24"/>
      <c r="AU237" s="24"/>
      <c r="AV237" s="24"/>
      <c r="AW237" s="24"/>
      <c r="AX237" s="24"/>
      <c r="AY237" s="24"/>
      <c r="AZ237" s="24"/>
      <c r="BA237" s="24"/>
      <c r="BB237" s="24"/>
      <c r="BC237" s="24"/>
      <c r="BD237" s="24"/>
      <c r="BE237" s="24"/>
      <c r="BF237" s="24"/>
    </row>
    <row r="238" spans="2:58" hidden="1" x14ac:dyDescent="0.25">
      <c r="B238" s="347" t="s">
        <v>205</v>
      </c>
      <c r="C238" s="348"/>
      <c r="D238" s="349"/>
      <c r="E238" s="85"/>
      <c r="F238" s="150" t="s">
        <v>282</v>
      </c>
      <c r="G238" s="171"/>
      <c r="H238" s="89"/>
      <c r="I238" s="89"/>
      <c r="J238" s="89"/>
      <c r="K238" s="210"/>
      <c r="L238" s="33"/>
      <c r="V238" s="24"/>
      <c r="W238" s="24"/>
      <c r="X238" s="24"/>
      <c r="Y238" s="24"/>
      <c r="Z238" s="24"/>
      <c r="AA238" s="24"/>
      <c r="AB238" s="24"/>
      <c r="AC238" s="24"/>
      <c r="AD238" s="24"/>
      <c r="AE238" s="24"/>
      <c r="AF238" s="24"/>
      <c r="AG238" s="24"/>
      <c r="AH238" s="24"/>
      <c r="AI238" s="24"/>
      <c r="AJ238" s="24"/>
      <c r="AK238" s="24"/>
      <c r="AL238" s="24"/>
      <c r="AM238" s="24"/>
      <c r="AN238" s="24"/>
      <c r="AO238" s="24"/>
      <c r="AP238" s="24"/>
      <c r="AQ238" s="24"/>
      <c r="AR238" s="24"/>
      <c r="AS238" s="24"/>
      <c r="AT238" s="24"/>
      <c r="AU238" s="24"/>
      <c r="AV238" s="24"/>
      <c r="AW238" s="24"/>
      <c r="AX238" s="24"/>
      <c r="AY238" s="24"/>
      <c r="AZ238" s="24"/>
      <c r="BA238" s="24"/>
      <c r="BB238" s="24"/>
      <c r="BC238" s="24"/>
      <c r="BD238" s="24"/>
      <c r="BE238" s="24"/>
      <c r="BF238" s="24"/>
    </row>
    <row r="239" spans="2:58" ht="15" hidden="1" customHeight="1" x14ac:dyDescent="0.25">
      <c r="B239" s="347" t="s">
        <v>206</v>
      </c>
      <c r="C239" s="348"/>
      <c r="D239" s="349"/>
      <c r="E239" s="85"/>
      <c r="F239" s="150" t="s">
        <v>282</v>
      </c>
      <c r="G239" s="172" t="str">
        <f>IFERROR( "Les besoins de l'utilité visée représentent "&amp; ROUND(((E239/E238))*100,2) &amp;" % des besoins de chaleur totaux","")</f>
        <v/>
      </c>
      <c r="H239" s="87"/>
      <c r="I239" s="87"/>
      <c r="J239" s="87"/>
      <c r="K239" s="203"/>
      <c r="L239" s="33"/>
      <c r="V239" s="24"/>
      <c r="W239" s="24"/>
      <c r="X239" s="24"/>
      <c r="Y239" s="24"/>
      <c r="Z239" s="24"/>
      <c r="AA239" s="24"/>
      <c r="AB239" s="24"/>
      <c r="AC239" s="24"/>
      <c r="AD239" s="24"/>
      <c r="AE239" s="24"/>
      <c r="AF239" s="24"/>
      <c r="AG239" s="24"/>
      <c r="AH239" s="24"/>
      <c r="AI239" s="24"/>
      <c r="AJ239" s="24"/>
      <c r="AK239" s="24"/>
      <c r="AL239" s="24"/>
      <c r="AM239" s="24"/>
      <c r="AN239" s="24"/>
      <c r="AO239" s="24"/>
      <c r="AP239" s="24"/>
      <c r="AQ239" s="24"/>
      <c r="AR239" s="24"/>
      <c r="AS239" s="24"/>
      <c r="AT239" s="24"/>
      <c r="AU239" s="24"/>
      <c r="AV239" s="24"/>
      <c r="AW239" s="24"/>
      <c r="AX239" s="24"/>
      <c r="AY239" s="24"/>
      <c r="AZ239" s="24"/>
      <c r="BA239" s="24"/>
      <c r="BB239" s="24"/>
      <c r="BC239" s="24"/>
      <c r="BD239" s="24"/>
      <c r="BE239" s="24"/>
      <c r="BF239" s="24"/>
    </row>
    <row r="240" spans="2:58" ht="15" hidden="1" customHeight="1" x14ac:dyDescent="0.25">
      <c r="B240" s="347" t="s">
        <v>65</v>
      </c>
      <c r="C240" s="348"/>
      <c r="D240" s="349"/>
      <c r="E240" s="148">
        <v>5</v>
      </c>
      <c r="F240" s="86"/>
      <c r="G240" s="173" t="str">
        <f>IFERROR(IF(E240&lt;7, "Comment gérez vous les excédents d'énergie hebdomadaires (préciser)",""),"")</f>
        <v>Comment gérez vous les excédents d'énergie hebdomadaires (préciser)</v>
      </c>
      <c r="H240" s="79"/>
      <c r="I240" s="79"/>
      <c r="J240" s="79"/>
      <c r="K240" s="211"/>
      <c r="L240" s="33"/>
      <c r="V240" s="24"/>
      <c r="W240" s="24"/>
      <c r="X240" s="24"/>
      <c r="Y240" s="24"/>
      <c r="Z240" s="24"/>
      <c r="AA240" s="24"/>
      <c r="AB240" s="24"/>
      <c r="AC240" s="24"/>
      <c r="AD240" s="24"/>
      <c r="AE240" s="24"/>
      <c r="AF240" s="24"/>
      <c r="AG240" s="24"/>
      <c r="AH240" s="24"/>
      <c r="AI240" s="24"/>
      <c r="AJ240" s="24"/>
      <c r="AK240" s="24"/>
      <c r="AL240" s="24"/>
      <c r="AM240" s="24"/>
      <c r="AN240" s="24"/>
      <c r="AO240" s="24"/>
      <c r="AP240" s="24"/>
      <c r="AQ240" s="24"/>
      <c r="AR240" s="24"/>
      <c r="AS240" s="24"/>
      <c r="AT240" s="24"/>
      <c r="AU240" s="24"/>
      <c r="AV240" s="24"/>
      <c r="AW240" s="24"/>
      <c r="AX240" s="24"/>
      <c r="AY240" s="24"/>
      <c r="AZ240" s="24"/>
      <c r="BA240" s="24"/>
      <c r="BB240" s="24"/>
      <c r="BC240" s="24"/>
      <c r="BD240" s="24"/>
      <c r="BE240" s="24"/>
      <c r="BF240" s="24"/>
    </row>
    <row r="241" spans="2:58" hidden="1" x14ac:dyDescent="0.25">
      <c r="B241" s="362" t="s">
        <v>20</v>
      </c>
      <c r="C241" s="363"/>
      <c r="D241" s="363"/>
      <c r="E241" s="149" t="s">
        <v>250</v>
      </c>
      <c r="F241" s="86"/>
      <c r="G241" s="173"/>
      <c r="H241" s="88"/>
      <c r="I241" s="88"/>
      <c r="J241" s="88"/>
      <c r="K241" s="202"/>
      <c r="L241" s="33"/>
      <c r="N241" s="5"/>
      <c r="V241" s="24"/>
      <c r="W241" s="24"/>
      <c r="X241" s="24"/>
      <c r="Y241" s="24"/>
      <c r="Z241" s="24"/>
      <c r="AA241" s="24"/>
      <c r="AB241" s="24"/>
      <c r="AC241" s="24"/>
      <c r="AD241" s="24"/>
      <c r="AE241" s="24"/>
      <c r="AF241" s="24"/>
      <c r="AG241" s="24"/>
      <c r="AH241" s="24"/>
      <c r="AI241" s="24"/>
      <c r="AJ241" s="24"/>
      <c r="AK241" s="24"/>
      <c r="AL241" s="24"/>
      <c r="AM241" s="24"/>
      <c r="AN241" s="24"/>
      <c r="AO241" s="24"/>
      <c r="AP241" s="24"/>
      <c r="AQ241" s="24"/>
      <c r="AR241" s="24"/>
      <c r="AS241" s="24"/>
      <c r="AT241" s="24"/>
      <c r="AU241" s="24"/>
      <c r="AV241" s="24"/>
      <c r="AW241" s="24"/>
      <c r="AX241" s="24"/>
      <c r="AY241" s="24"/>
      <c r="AZ241" s="24"/>
      <c r="BA241" s="24"/>
      <c r="BB241" s="24"/>
      <c r="BC241" s="24"/>
      <c r="BD241" s="24"/>
      <c r="BE241" s="24"/>
      <c r="BF241" s="24"/>
    </row>
    <row r="242" spans="2:58" hidden="1" x14ac:dyDescent="0.25">
      <c r="B242" s="362" t="s">
        <v>22</v>
      </c>
      <c r="C242" s="363"/>
      <c r="D242" s="363"/>
      <c r="E242" s="149" t="s">
        <v>23</v>
      </c>
      <c r="F242" s="86"/>
      <c r="G242" s="173"/>
      <c r="H242" s="88"/>
      <c r="I242" s="88"/>
      <c r="J242" s="88"/>
      <c r="K242" s="202"/>
      <c r="L242" s="32"/>
      <c r="N242" s="5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  <c r="AR242" s="24"/>
      <c r="AS242" s="24"/>
      <c r="AT242" s="24"/>
      <c r="AU242" s="24"/>
      <c r="AV242" s="24"/>
      <c r="AW242" s="24"/>
      <c r="AX242" s="24"/>
      <c r="AY242" s="24"/>
      <c r="AZ242" s="24"/>
      <c r="BA242" s="24"/>
      <c r="BB242" s="24"/>
      <c r="BC242" s="24"/>
      <c r="BD242" s="24"/>
      <c r="BE242" s="24"/>
      <c r="BF242" s="24"/>
    </row>
    <row r="243" spans="2:58" hidden="1" x14ac:dyDescent="0.25">
      <c r="B243" s="362" t="s">
        <v>207</v>
      </c>
      <c r="C243" s="363"/>
      <c r="D243" s="363"/>
      <c r="E243" s="85"/>
      <c r="F243" s="86"/>
      <c r="G243" s="173"/>
      <c r="H243" s="88"/>
      <c r="I243" s="88"/>
      <c r="J243" s="88"/>
      <c r="K243" s="202"/>
      <c r="L243" s="32"/>
      <c r="V243" s="24"/>
      <c r="W243" s="24"/>
      <c r="X243" s="24"/>
      <c r="Y243" s="24"/>
      <c r="Z243" s="24"/>
      <c r="AA243" s="24"/>
      <c r="AB243" s="24"/>
      <c r="AC243" s="24"/>
      <c r="AD243" s="24"/>
      <c r="AE243" s="24"/>
      <c r="AF243" s="24"/>
      <c r="AG243" s="24"/>
      <c r="AH243" s="24"/>
      <c r="AI243" s="24"/>
      <c r="AJ243" s="24"/>
      <c r="AK243" s="24"/>
      <c r="AL243" s="24"/>
      <c r="AM243" s="24"/>
      <c r="AN243" s="24"/>
      <c r="AO243" s="24"/>
      <c r="AP243" s="24"/>
      <c r="AQ243" s="24"/>
      <c r="AR243" s="24"/>
      <c r="AS243" s="24"/>
      <c r="AT243" s="24"/>
      <c r="AU243" s="24"/>
      <c r="AV243" s="24"/>
      <c r="AW243" s="24"/>
      <c r="AX243" s="24"/>
      <c r="AY243" s="24"/>
      <c r="AZ243" s="24"/>
      <c r="BA243" s="24"/>
      <c r="BB243" s="24"/>
      <c r="BC243" s="24"/>
      <c r="BD243" s="24"/>
      <c r="BE243" s="24"/>
      <c r="BF243" s="24"/>
    </row>
    <row r="244" spans="2:58" ht="15" hidden="1" customHeight="1" thickBot="1" x14ac:dyDescent="0.3">
      <c r="B244" s="364" t="s">
        <v>192</v>
      </c>
      <c r="C244" s="365"/>
      <c r="D244" s="365"/>
      <c r="E244" s="365"/>
      <c r="F244" s="365"/>
      <c r="G244" s="365"/>
      <c r="H244" s="365"/>
      <c r="I244" s="365"/>
      <c r="J244" s="365"/>
      <c r="K244" s="366"/>
      <c r="L244" s="62"/>
      <c r="V244" s="24"/>
      <c r="W244" s="24"/>
      <c r="X244" s="24"/>
      <c r="Y244" s="24"/>
      <c r="Z244" s="24"/>
      <c r="AA244" s="24"/>
      <c r="AB244" s="24"/>
      <c r="AC244" s="24"/>
      <c r="AD244" s="24"/>
      <c r="AE244" s="24"/>
      <c r="AF244" s="24"/>
      <c r="AG244" s="24"/>
      <c r="AH244" s="24"/>
      <c r="AI244" s="24"/>
      <c r="AJ244" s="24"/>
      <c r="AK244" s="24"/>
      <c r="AL244" s="24"/>
      <c r="AM244" s="24"/>
      <c r="AN244" s="24"/>
      <c r="AO244" s="24"/>
      <c r="AP244" s="24"/>
      <c r="AQ244" s="24"/>
      <c r="AR244" s="24"/>
      <c r="AS244" s="24"/>
      <c r="AT244" s="24"/>
      <c r="AU244" s="24"/>
      <c r="AV244" s="24"/>
      <c r="AW244" s="24"/>
      <c r="AX244" s="24"/>
      <c r="AY244" s="24"/>
      <c r="AZ244" s="24"/>
      <c r="BA244" s="24"/>
      <c r="BB244" s="24"/>
      <c r="BC244" s="24"/>
      <c r="BD244" s="24"/>
      <c r="BE244" s="24"/>
      <c r="BF244" s="24"/>
    </row>
    <row r="245" spans="2:58" ht="36" hidden="1" customHeight="1" thickBot="1" x14ac:dyDescent="0.3">
      <c r="B245" s="340" t="s">
        <v>153</v>
      </c>
      <c r="C245" s="341"/>
      <c r="D245" s="341"/>
      <c r="E245" s="341"/>
      <c r="F245" s="341"/>
      <c r="G245" s="341"/>
      <c r="H245" s="341"/>
      <c r="I245" s="341"/>
      <c r="J245" s="341"/>
      <c r="K245" s="342"/>
      <c r="L245" s="62"/>
      <c r="V245" s="24"/>
      <c r="W245" s="24"/>
      <c r="X245" s="24"/>
      <c r="Y245" s="24"/>
      <c r="Z245" s="24"/>
      <c r="AA245" s="24"/>
      <c r="AB245" s="24"/>
      <c r="AC245" s="24"/>
      <c r="AD245" s="24"/>
      <c r="AE245" s="24"/>
      <c r="AF245" s="24"/>
      <c r="AG245" s="24"/>
      <c r="AH245" s="24"/>
      <c r="AI245" s="24"/>
      <c r="AJ245" s="24"/>
      <c r="AK245" s="24"/>
      <c r="AL245" s="24"/>
      <c r="AM245" s="24"/>
      <c r="AN245" s="24"/>
      <c r="AO245" s="24"/>
      <c r="AP245" s="24"/>
      <c r="AQ245" s="24"/>
      <c r="AR245" s="24"/>
      <c r="AS245" s="24"/>
      <c r="AT245" s="24"/>
      <c r="AU245" s="24"/>
      <c r="AV245" s="24"/>
      <c r="AW245" s="24"/>
      <c r="AX245" s="24"/>
      <c r="AY245" s="24"/>
      <c r="AZ245" s="24"/>
      <c r="BA245" s="24"/>
      <c r="BB245" s="24"/>
      <c r="BC245" s="24"/>
      <c r="BD245" s="24"/>
      <c r="BE245" s="24"/>
      <c r="BF245" s="24"/>
    </row>
    <row r="246" spans="2:58" ht="15" hidden="1" customHeight="1" thickBot="1" x14ac:dyDescent="0.3">
      <c r="B246" s="429" t="s">
        <v>209</v>
      </c>
      <c r="C246" s="430"/>
      <c r="D246" s="430"/>
      <c r="E246" s="430"/>
      <c r="F246" s="430"/>
      <c r="G246" s="430"/>
      <c r="H246" s="430"/>
      <c r="I246" s="430"/>
      <c r="J246" s="430"/>
      <c r="K246" s="431"/>
      <c r="L246" s="62"/>
      <c r="V246" s="24"/>
      <c r="W246" s="24"/>
      <c r="X246" s="24"/>
      <c r="Y246" s="24"/>
      <c r="Z246" s="24"/>
      <c r="AA246" s="24"/>
      <c r="AB246" s="24"/>
      <c r="AC246" s="24"/>
      <c r="AD246" s="24"/>
      <c r="AE246" s="24"/>
      <c r="AF246" s="24"/>
      <c r="AG246" s="24"/>
      <c r="AH246" s="24"/>
      <c r="AI246" s="24"/>
      <c r="AJ246" s="24"/>
      <c r="AK246" s="24"/>
      <c r="AL246" s="24"/>
      <c r="AM246" s="24"/>
      <c r="AN246" s="24"/>
      <c r="AO246" s="24"/>
      <c r="AP246" s="24"/>
      <c r="AQ246" s="24"/>
      <c r="AR246" s="24"/>
      <c r="AS246" s="24"/>
      <c r="AT246" s="24"/>
      <c r="AU246" s="24"/>
      <c r="AV246" s="24"/>
      <c r="AW246" s="24"/>
      <c r="AX246" s="24"/>
      <c r="AY246" s="24"/>
      <c r="AZ246" s="24"/>
      <c r="BA246" s="24"/>
      <c r="BB246" s="24"/>
      <c r="BC246" s="24"/>
      <c r="BD246" s="24"/>
      <c r="BE246" s="24"/>
      <c r="BF246" s="24"/>
    </row>
    <row r="247" spans="2:58" s="24" customFormat="1" hidden="1" x14ac:dyDescent="0.25">
      <c r="B247" s="437"/>
      <c r="C247" s="438"/>
      <c r="D247" s="439"/>
      <c r="E247" s="128" t="s">
        <v>48</v>
      </c>
      <c r="F247" s="128" t="s">
        <v>5</v>
      </c>
      <c r="G247" s="434" t="s">
        <v>193</v>
      </c>
      <c r="H247" s="435"/>
      <c r="I247" s="435"/>
      <c r="J247" s="435"/>
      <c r="K247" s="436"/>
    </row>
    <row r="248" spans="2:58" s="24" customFormat="1" hidden="1" x14ac:dyDescent="0.25">
      <c r="B248" s="362" t="s">
        <v>206</v>
      </c>
      <c r="C248" s="363"/>
      <c r="D248" s="363"/>
      <c r="E248" s="86"/>
      <c r="F248" s="281" t="s">
        <v>282</v>
      </c>
      <c r="G248" s="88" t="str">
        <f>IF(E248&gt;E239, "Les besoins sont plus importants qu'avant la démarche d'économie d'énergie","")</f>
        <v/>
      </c>
      <c r="H248" s="88"/>
      <c r="I248" s="88"/>
      <c r="J248" s="88"/>
      <c r="K248" s="87"/>
      <c r="L248" s="33"/>
    </row>
    <row r="249" spans="2:58" s="24" customFormat="1" hidden="1" x14ac:dyDescent="0.25">
      <c r="B249" s="400" t="s">
        <v>205</v>
      </c>
      <c r="C249" s="401"/>
      <c r="D249" s="401"/>
      <c r="E249" s="179"/>
      <c r="F249" s="282" t="s">
        <v>282</v>
      </c>
      <c r="G249" s="88" t="str">
        <f>IF(E249&gt;E238, "Les besoins sont plus importants qu'avant la démarche d'économie d'énergie","")</f>
        <v/>
      </c>
      <c r="H249" s="88"/>
      <c r="I249" s="88"/>
      <c r="J249" s="88"/>
      <c r="K249" s="87"/>
      <c r="L249" s="33"/>
    </row>
    <row r="250" spans="2:58" hidden="1" x14ac:dyDescent="0.25">
      <c r="B250" s="440" t="s">
        <v>60</v>
      </c>
      <c r="C250" s="440"/>
      <c r="D250" s="440"/>
      <c r="E250" s="274" t="s">
        <v>51</v>
      </c>
      <c r="F250" s="278"/>
      <c r="G250" s="280" t="str">
        <f>IF(E251="non",IF(E250="non","Pourquoi? Détailler les mesures pour éviter la surchauffe",""),IF(E250="non", " Merci de détailler la variation dans la feuille Extraction SOLO",""))</f>
        <v>Pourquoi? Détailler les mesures pour éviter la surchauffe</v>
      </c>
      <c r="H250" s="87"/>
      <c r="I250" s="87"/>
      <c r="J250" s="87"/>
      <c r="K250" s="87"/>
      <c r="L250" s="24"/>
      <c r="V250" s="24"/>
      <c r="W250" s="24"/>
      <c r="X250" s="24"/>
      <c r="Y250" s="24"/>
      <c r="Z250" s="24"/>
      <c r="AA250" s="24"/>
      <c r="AB250" s="24"/>
      <c r="AC250" s="24"/>
      <c r="AD250" s="24"/>
      <c r="AE250" s="24"/>
      <c r="AF250" s="24"/>
      <c r="AG250" s="24"/>
      <c r="AH250" s="24"/>
      <c r="AI250" s="24"/>
      <c r="AJ250" s="24"/>
      <c r="AK250" s="24"/>
      <c r="AL250" s="24"/>
      <c r="AM250" s="24"/>
      <c r="AN250" s="24"/>
      <c r="AO250" s="24"/>
      <c r="AP250" s="24"/>
      <c r="AQ250" s="24"/>
      <c r="AR250" s="24"/>
      <c r="AS250" s="24"/>
      <c r="AT250" s="24"/>
      <c r="AU250" s="24"/>
      <c r="AV250" s="24"/>
      <c r="AW250" s="24"/>
      <c r="AX250" s="24"/>
      <c r="AY250" s="24"/>
      <c r="AZ250" s="24"/>
      <c r="BA250" s="24"/>
      <c r="BB250" s="24"/>
      <c r="BC250" s="24"/>
      <c r="BD250" s="24"/>
      <c r="BE250" s="24"/>
      <c r="BF250" s="24"/>
    </row>
    <row r="251" spans="2:58" hidden="1" x14ac:dyDescent="0.25">
      <c r="B251" s="440" t="s">
        <v>19</v>
      </c>
      <c r="C251" s="440"/>
      <c r="D251" s="440"/>
      <c r="E251" s="274" t="s">
        <v>51</v>
      </c>
      <c r="F251" s="279"/>
      <c r="G251" s="280" t="str">
        <f>IF(E251="oui","Qu'avez-vous prévu pour éviter la surchauffe? (préciser ci-dessous)","Un système autovidangeable est préconisé")</f>
        <v>Un système autovidangeable est préconisé</v>
      </c>
      <c r="H251" s="87"/>
      <c r="I251" s="87"/>
      <c r="J251" s="87"/>
      <c r="K251" s="87"/>
      <c r="L251" s="24"/>
      <c r="N251" s="5"/>
      <c r="V251" s="24"/>
      <c r="W251" s="24"/>
      <c r="X251" s="24"/>
      <c r="Y251" s="24"/>
      <c r="Z251" s="24"/>
      <c r="AA251" s="24"/>
      <c r="AB251" s="24"/>
      <c r="AC251" s="24"/>
      <c r="AD251" s="24"/>
      <c r="AE251" s="24"/>
      <c r="AF251" s="24"/>
      <c r="AG251" s="24"/>
      <c r="AH251" s="24"/>
      <c r="AI251" s="24"/>
      <c r="AJ251" s="24"/>
      <c r="AK251" s="24"/>
      <c r="AL251" s="24"/>
      <c r="AM251" s="24"/>
      <c r="AN251" s="24"/>
      <c r="AO251" s="24"/>
      <c r="AP251" s="24"/>
      <c r="AQ251" s="24"/>
      <c r="AR251" s="24"/>
      <c r="AS251" s="24"/>
      <c r="AT251" s="24"/>
      <c r="AU251" s="24"/>
      <c r="AV251" s="24"/>
      <c r="AW251" s="24"/>
      <c r="AX251" s="24"/>
      <c r="AY251" s="24"/>
      <c r="AZ251" s="24"/>
      <c r="BA251" s="24"/>
      <c r="BB251" s="24"/>
      <c r="BC251" s="24"/>
      <c r="BD251" s="24"/>
      <c r="BE251" s="24"/>
      <c r="BF251" s="24"/>
    </row>
    <row r="252" spans="2:58" ht="15.75" hidden="1" thickBot="1" x14ac:dyDescent="0.3">
      <c r="B252" s="393" t="s">
        <v>252</v>
      </c>
      <c r="C252" s="394"/>
      <c r="D252" s="395"/>
      <c r="E252" s="275"/>
      <c r="F252" s="273"/>
      <c r="G252" s="280"/>
      <c r="H252" s="87"/>
      <c r="I252" s="87"/>
      <c r="J252" s="87"/>
      <c r="K252" s="87"/>
      <c r="L252" s="24"/>
      <c r="V252" s="24"/>
      <c r="W252" s="24"/>
      <c r="X252" s="24"/>
      <c r="Y252" s="24"/>
      <c r="Z252" s="24"/>
      <c r="AA252" s="24"/>
      <c r="AB252" s="24"/>
      <c r="AC252" s="24"/>
      <c r="AD252" s="24"/>
      <c r="AE252" s="24"/>
      <c r="AF252" s="24"/>
      <c r="AG252" s="24"/>
      <c r="AH252" s="24"/>
      <c r="AI252" s="24"/>
      <c r="AJ252" s="24"/>
      <c r="AK252" s="24"/>
      <c r="AL252" s="24"/>
      <c r="AM252" s="24"/>
      <c r="AN252" s="24"/>
      <c r="AO252" s="24"/>
      <c r="AP252" s="24"/>
      <c r="AQ252" s="24"/>
      <c r="AR252" s="24"/>
      <c r="AS252" s="24"/>
      <c r="AT252" s="24"/>
      <c r="AU252" s="24"/>
      <c r="AV252" s="24"/>
      <c r="AW252" s="24"/>
      <c r="AX252" s="24"/>
      <c r="AY252" s="24"/>
      <c r="AZ252" s="24"/>
      <c r="BA252" s="24"/>
      <c r="BB252" s="24"/>
      <c r="BC252" s="24"/>
      <c r="BD252" s="24"/>
      <c r="BE252" s="24"/>
      <c r="BF252" s="24"/>
    </row>
    <row r="253" spans="2:58" s="24" customFormat="1" ht="16.5" hidden="1" thickBot="1" x14ac:dyDescent="0.3">
      <c r="B253" s="432" t="s">
        <v>217</v>
      </c>
      <c r="C253" s="433"/>
      <c r="D253" s="433"/>
      <c r="E253" s="433"/>
      <c r="F253" s="433"/>
      <c r="G253" s="375"/>
      <c r="H253" s="375"/>
      <c r="I253" s="375"/>
      <c r="J253" s="375"/>
      <c r="K253" s="376"/>
      <c r="L253" s="33"/>
    </row>
    <row r="254" spans="2:58" s="24" customFormat="1" hidden="1" x14ac:dyDescent="0.25">
      <c r="B254" s="204"/>
      <c r="C254" s="64"/>
      <c r="D254" s="64"/>
      <c r="E254" s="64"/>
      <c r="F254" s="64"/>
      <c r="G254" s="64"/>
      <c r="H254" s="64"/>
      <c r="I254" s="64"/>
      <c r="J254" s="64"/>
      <c r="K254" s="212"/>
      <c r="L254" s="33"/>
    </row>
    <row r="255" spans="2:58" s="24" customFormat="1" hidden="1" x14ac:dyDescent="0.25">
      <c r="B255" s="204"/>
      <c r="C255" s="65"/>
      <c r="D255" s="65"/>
      <c r="E255" s="65"/>
      <c r="F255" s="65"/>
      <c r="G255" s="65"/>
      <c r="H255" s="65"/>
      <c r="I255" s="65"/>
      <c r="J255" s="65"/>
      <c r="K255" s="212"/>
      <c r="L255" s="33"/>
    </row>
    <row r="256" spans="2:58" s="24" customFormat="1" hidden="1" x14ac:dyDescent="0.25">
      <c r="B256" s="204"/>
      <c r="C256" s="65"/>
      <c r="D256" s="65"/>
      <c r="E256" s="65"/>
      <c r="F256" s="65"/>
      <c r="G256" s="65"/>
      <c r="H256" s="65"/>
      <c r="I256" s="65"/>
      <c r="J256" s="65"/>
      <c r="K256" s="212"/>
      <c r="L256" s="33"/>
    </row>
    <row r="257" spans="2:12" s="24" customFormat="1" hidden="1" x14ac:dyDescent="0.25">
      <c r="B257" s="204"/>
      <c r="C257" s="65"/>
      <c r="D257" s="65"/>
      <c r="E257" s="65"/>
      <c r="F257" s="65"/>
      <c r="G257" s="65"/>
      <c r="H257" s="65"/>
      <c r="I257" s="65"/>
      <c r="J257" s="65"/>
      <c r="K257" s="212"/>
      <c r="L257" s="33"/>
    </row>
    <row r="258" spans="2:12" s="24" customFormat="1" hidden="1" x14ac:dyDescent="0.25">
      <c r="B258" s="204"/>
      <c r="C258" s="141"/>
      <c r="D258" s="141"/>
      <c r="E258" s="141"/>
      <c r="F258" s="141"/>
      <c r="G258" s="141"/>
      <c r="H258" s="141"/>
      <c r="I258" s="141"/>
      <c r="J258" s="141"/>
      <c r="K258" s="212"/>
      <c r="L258" s="33"/>
    </row>
    <row r="259" spans="2:12" s="24" customFormat="1" ht="15.75" thickBot="1" x14ac:dyDescent="0.3">
      <c r="B259" s="206" t="s">
        <v>210</v>
      </c>
      <c r="C259" s="213"/>
      <c r="D259" s="213"/>
      <c r="E259" s="213"/>
      <c r="F259" s="213"/>
      <c r="G259" s="213"/>
      <c r="H259" s="213"/>
      <c r="I259" s="213"/>
      <c r="J259" s="213"/>
      <c r="K259" s="214"/>
      <c r="L259" s="33"/>
    </row>
    <row r="260" spans="2:12" s="24" customFormat="1" x14ac:dyDescent="0.25">
      <c r="B260" s="139"/>
      <c r="C260" s="33"/>
      <c r="D260" s="33"/>
      <c r="E260" s="33"/>
      <c r="F260" s="33"/>
      <c r="G260" s="33"/>
      <c r="H260" s="33"/>
      <c r="I260" s="33"/>
      <c r="J260" s="33"/>
      <c r="K260" s="33"/>
      <c r="L260" s="33"/>
    </row>
    <row r="261" spans="2:12" s="24" customFormat="1" ht="15.75" thickBot="1" x14ac:dyDescent="0.3">
      <c r="B261" s="139"/>
      <c r="C261" s="33"/>
      <c r="D261" s="33"/>
      <c r="E261" s="33"/>
      <c r="F261" s="33"/>
      <c r="G261" s="33"/>
      <c r="H261" s="33"/>
      <c r="I261" s="33"/>
      <c r="J261" s="33"/>
      <c r="K261" s="33"/>
      <c r="L261" s="33"/>
    </row>
    <row r="262" spans="2:12" s="24" customFormat="1" ht="19.5" thickBot="1" x14ac:dyDescent="0.35">
      <c r="B262" s="377" t="s">
        <v>262</v>
      </c>
      <c r="C262" s="378"/>
      <c r="D262" s="378"/>
      <c r="E262" s="378"/>
      <c r="F262" s="378"/>
      <c r="G262" s="378"/>
      <c r="H262" s="378"/>
      <c r="I262" s="378"/>
      <c r="J262" s="378"/>
      <c r="K262" s="379"/>
      <c r="L262" s="33"/>
    </row>
    <row r="263" spans="2:12" s="24" customFormat="1" ht="16.5" thickBot="1" x14ac:dyDescent="0.3">
      <c r="B263" s="364" t="s">
        <v>232</v>
      </c>
      <c r="C263" s="365"/>
      <c r="D263" s="365"/>
      <c r="E263" s="365"/>
      <c r="F263" s="365"/>
      <c r="G263" s="365"/>
      <c r="H263" s="365"/>
      <c r="I263" s="365"/>
      <c r="J263" s="365"/>
      <c r="K263" s="366"/>
      <c r="L263" s="33"/>
    </row>
    <row r="264" spans="2:12" s="24" customFormat="1" x14ac:dyDescent="0.25">
      <c r="B264" s="199"/>
      <c r="C264" s="66"/>
      <c r="D264" s="66"/>
      <c r="E264" s="133" t="s">
        <v>48</v>
      </c>
      <c r="F264" s="134" t="s">
        <v>193</v>
      </c>
      <c r="G264" s="134"/>
      <c r="H264" s="66"/>
      <c r="I264" s="66"/>
      <c r="J264" s="66"/>
      <c r="K264" s="67"/>
      <c r="L264" s="33"/>
    </row>
    <row r="265" spans="2:12" s="24" customFormat="1" x14ac:dyDescent="0.25">
      <c r="B265" s="525" t="s">
        <v>225</v>
      </c>
      <c r="C265" s="526"/>
      <c r="D265" s="527"/>
      <c r="E265" s="127">
        <f>SUM(E56,E82,E110,E138,E166,E190,E238,E214)</f>
        <v>100</v>
      </c>
      <c r="F265" s="82"/>
      <c r="G265" s="80"/>
      <c r="H265" s="80"/>
      <c r="I265" s="80"/>
      <c r="J265" s="80"/>
      <c r="K265" s="200"/>
      <c r="L265" s="33"/>
    </row>
    <row r="266" spans="2:12" s="24" customFormat="1" x14ac:dyDescent="0.25">
      <c r="B266" s="516" t="s">
        <v>226</v>
      </c>
      <c r="C266" s="517"/>
      <c r="D266" s="528"/>
      <c r="E266" s="127">
        <f>SUM(E57,E83,E139,E167)</f>
        <v>200</v>
      </c>
      <c r="F266" s="82"/>
      <c r="G266" s="80"/>
      <c r="H266" s="80"/>
      <c r="I266" s="80"/>
      <c r="J266" s="80"/>
      <c r="K266" s="200"/>
      <c r="L266" s="33"/>
    </row>
    <row r="267" spans="2:12" s="24" customFormat="1" ht="15.75" thickBot="1" x14ac:dyDescent="0.3">
      <c r="B267" s="519" t="s">
        <v>89</v>
      </c>
      <c r="C267" s="520"/>
      <c r="D267" s="529"/>
      <c r="E267" s="126">
        <f>(E265+E266)</f>
        <v>300</v>
      </c>
      <c r="F267" s="124"/>
      <c r="G267" s="125"/>
      <c r="H267" s="125"/>
      <c r="I267" s="125"/>
      <c r="J267" s="125"/>
      <c r="K267" s="215"/>
      <c r="L267" s="33"/>
    </row>
    <row r="268" spans="2:12" s="24" customFormat="1" ht="16.5" thickBot="1" x14ac:dyDescent="0.3">
      <c r="B268" s="364" t="s">
        <v>188</v>
      </c>
      <c r="C268" s="365"/>
      <c r="D268" s="365"/>
      <c r="E268" s="365"/>
      <c r="F268" s="365"/>
      <c r="G268" s="365"/>
      <c r="H268" s="365"/>
      <c r="I268" s="365"/>
      <c r="J268" s="365"/>
      <c r="K268" s="366"/>
      <c r="L268" s="33"/>
    </row>
    <row r="269" spans="2:12" s="24" customFormat="1" ht="15.75" thickBot="1" x14ac:dyDescent="0.3">
      <c r="B269" s="199"/>
      <c r="C269" s="66"/>
      <c r="D269" s="67"/>
      <c r="E269" s="135" t="s">
        <v>48</v>
      </c>
      <c r="F269" s="132" t="s">
        <v>193</v>
      </c>
      <c r="G269" s="66"/>
      <c r="H269" s="66"/>
      <c r="I269" s="66"/>
      <c r="J269" s="66"/>
      <c r="K269" s="67"/>
      <c r="L269" s="33"/>
    </row>
    <row r="270" spans="2:12" s="24" customFormat="1" x14ac:dyDescent="0.25">
      <c r="B270" s="513" t="s">
        <v>225</v>
      </c>
      <c r="C270" s="514"/>
      <c r="D270" s="515"/>
      <c r="E270" s="161">
        <f>SUM(E64,E91,E119,E147,E175,E201,E249,E225)</f>
        <v>207</v>
      </c>
      <c r="F270" s="121" t="str">
        <f>IF(E271&gt;1.5*E270,"Trop de pertes liées au bouclage par rapport aux besoins ECS","")</f>
        <v/>
      </c>
      <c r="G270" s="122"/>
      <c r="H270" s="122"/>
      <c r="I270" s="122"/>
      <c r="J270" s="122"/>
      <c r="K270" s="216"/>
      <c r="L270" s="33"/>
    </row>
    <row r="271" spans="2:12" s="24" customFormat="1" x14ac:dyDescent="0.25">
      <c r="B271" s="516" t="s">
        <v>226</v>
      </c>
      <c r="C271" s="517"/>
      <c r="D271" s="518"/>
      <c r="E271" s="161">
        <f>SUM(E65,E92,E120,E148,E176)</f>
        <v>230</v>
      </c>
      <c r="F271" s="123" t="str">
        <f>IF(E271&gt;130, "Penser au Calorifugeage renforcé","")</f>
        <v>Penser au Calorifugeage renforcé</v>
      </c>
      <c r="G271" s="80"/>
      <c r="H271" s="80"/>
      <c r="I271" s="80"/>
      <c r="J271" s="80"/>
      <c r="K271" s="200"/>
      <c r="L271" s="33"/>
    </row>
    <row r="272" spans="2:12" s="24" customFormat="1" ht="15.75" thickBot="1" x14ac:dyDescent="0.3">
      <c r="B272" s="519" t="s">
        <v>89</v>
      </c>
      <c r="C272" s="520"/>
      <c r="D272" s="521"/>
      <c r="E272" s="217">
        <f>SUM(E270:E271)</f>
        <v>437</v>
      </c>
      <c r="F272" s="218" t="str">
        <f>IF(E272&gt;200, "Votre projet correspond plutôt à l'AAP AURA solaire thermique","")</f>
        <v>Votre projet correspond plutôt à l'AAP AURA solaire thermique</v>
      </c>
      <c r="G272" s="219"/>
      <c r="H272" s="219"/>
      <c r="I272" s="219"/>
      <c r="J272" s="219"/>
      <c r="K272" s="220"/>
      <c r="L272" s="33"/>
    </row>
    <row r="273" spans="2:46" s="24" customFormat="1" ht="15" customHeight="1" x14ac:dyDescent="0.25">
      <c r="B273" s="139"/>
      <c r="C273" s="33"/>
      <c r="D273" s="33"/>
      <c r="E273" s="33"/>
      <c r="F273" s="33"/>
      <c r="G273" s="33"/>
      <c r="H273" s="33"/>
      <c r="I273" s="33"/>
      <c r="J273" s="33"/>
      <c r="K273" s="33"/>
      <c r="L273" s="33"/>
    </row>
    <row r="274" spans="2:46" s="24" customFormat="1" ht="15" customHeight="1" x14ac:dyDescent="0.25">
      <c r="B274" s="139"/>
      <c r="C274" s="33"/>
      <c r="D274" s="33"/>
      <c r="E274" s="33"/>
      <c r="F274" s="33"/>
      <c r="G274" s="33"/>
      <c r="H274" s="33"/>
      <c r="I274" s="33"/>
      <c r="J274" s="33"/>
      <c r="K274" s="33"/>
      <c r="L274" s="33"/>
    </row>
    <row r="275" spans="2:46" s="24" customFormat="1" ht="15" customHeight="1" x14ac:dyDescent="0.25">
      <c r="B275" s="139"/>
      <c r="C275" s="33"/>
      <c r="D275" s="33"/>
      <c r="E275" s="33"/>
      <c r="F275" s="33"/>
      <c r="G275" s="33"/>
      <c r="H275" s="33"/>
      <c r="I275" s="33"/>
      <c r="J275" s="33"/>
      <c r="K275" s="33" t="s">
        <v>228</v>
      </c>
      <c r="L275" s="33"/>
    </row>
    <row r="276" spans="2:46" s="24" customFormat="1" ht="15" customHeight="1" x14ac:dyDescent="0.25">
      <c r="B276" s="139"/>
      <c r="C276" s="33"/>
      <c r="D276" s="33"/>
      <c r="E276" s="33"/>
      <c r="F276" s="33"/>
      <c r="G276" s="33"/>
      <c r="H276" s="33"/>
      <c r="I276" s="33"/>
      <c r="J276" s="33"/>
      <c r="K276" s="33"/>
      <c r="L276" s="33"/>
    </row>
    <row r="277" spans="2:46" s="24" customFormat="1" ht="15" customHeight="1" x14ac:dyDescent="0.25">
      <c r="B277" s="33"/>
      <c r="C277" s="33"/>
      <c r="D277" s="33"/>
      <c r="E277" s="33"/>
      <c r="F277" s="33"/>
      <c r="G277" s="33"/>
      <c r="H277" s="33"/>
      <c r="I277" s="33"/>
      <c r="J277" s="33"/>
      <c r="K277" s="33"/>
      <c r="L277" s="33"/>
    </row>
    <row r="278" spans="2:46" s="24" customFormat="1" ht="15" customHeight="1" thickBot="1" x14ac:dyDescent="0.3">
      <c r="B278" s="33"/>
      <c r="C278" s="33"/>
      <c r="D278" s="33"/>
      <c r="E278" s="33"/>
      <c r="F278" s="33"/>
      <c r="G278" s="33"/>
      <c r="H278" s="33"/>
      <c r="I278" s="33"/>
      <c r="J278" s="33"/>
      <c r="K278" s="33"/>
      <c r="L278" s="33"/>
    </row>
    <row r="279" spans="2:46" s="24" customFormat="1" ht="19.5" thickBot="1" x14ac:dyDescent="0.35">
      <c r="B279" s="377" t="s">
        <v>257</v>
      </c>
      <c r="C279" s="378"/>
      <c r="D279" s="378"/>
      <c r="E279" s="378"/>
      <c r="F279" s="378"/>
      <c r="G279" s="378"/>
      <c r="H279" s="378"/>
      <c r="I279" s="378"/>
      <c r="J279" s="378"/>
      <c r="K279" s="379"/>
      <c r="L279" s="33"/>
    </row>
    <row r="280" spans="2:46" s="24" customFormat="1" ht="16.5" thickTop="1" thickBot="1" x14ac:dyDescent="0.3">
      <c r="B280" s="389" t="s">
        <v>235</v>
      </c>
      <c r="C280" s="390"/>
      <c r="D280" s="140"/>
      <c r="E280" s="140"/>
      <c r="F280" s="140"/>
      <c r="G280" s="140"/>
      <c r="H280" s="140"/>
      <c r="I280" s="140"/>
      <c r="J280" s="140"/>
      <c r="K280" s="221"/>
      <c r="L280" s="33"/>
    </row>
    <row r="281" spans="2:46" s="24" customFormat="1" ht="17.25" thickTop="1" thickBot="1" x14ac:dyDescent="0.3">
      <c r="B281" s="359" t="s">
        <v>24</v>
      </c>
      <c r="C281" s="360"/>
      <c r="D281" s="360"/>
      <c r="E281" s="360"/>
      <c r="F281" s="360"/>
      <c r="G281" s="360"/>
      <c r="H281" s="360"/>
      <c r="I281" s="360"/>
      <c r="J281" s="360"/>
      <c r="K281" s="361"/>
      <c r="L281" s="33"/>
    </row>
    <row r="282" spans="2:46" s="24" customFormat="1" ht="15.75" customHeight="1" x14ac:dyDescent="0.25">
      <c r="B282" s="356" t="s">
        <v>108</v>
      </c>
      <c r="C282" s="357"/>
      <c r="D282" s="357"/>
      <c r="E282" s="357"/>
      <c r="F282" s="358"/>
      <c r="G282" s="356" t="s">
        <v>5</v>
      </c>
      <c r="H282" s="358"/>
      <c r="I282" s="434" t="s">
        <v>49</v>
      </c>
      <c r="J282" s="435"/>
      <c r="K282" s="436"/>
    </row>
    <row r="283" spans="2:46" s="24" customFormat="1" x14ac:dyDescent="0.25">
      <c r="B283" s="347" t="s">
        <v>90</v>
      </c>
      <c r="C283" s="348"/>
      <c r="D283" s="348"/>
      <c r="E283" s="349"/>
      <c r="F283" s="155" t="s">
        <v>26</v>
      </c>
      <c r="G283" s="343"/>
      <c r="H283" s="344"/>
      <c r="I283" s="92"/>
      <c r="J283" s="92"/>
      <c r="K283" s="222"/>
    </row>
    <row r="284" spans="2:46" s="24" customFormat="1" x14ac:dyDescent="0.25">
      <c r="B284" s="347" t="s">
        <v>211</v>
      </c>
      <c r="C284" s="348"/>
      <c r="D284" s="348"/>
      <c r="E284" s="349"/>
      <c r="F284" s="90"/>
      <c r="G284" s="343"/>
      <c r="H284" s="344"/>
      <c r="I284" s="92" t="str">
        <f>IF(F284&gt;500, "Projet pour AAP AURA Solaire","")</f>
        <v/>
      </c>
      <c r="J284" s="92"/>
      <c r="K284" s="222"/>
    </row>
    <row r="285" spans="2:46" x14ac:dyDescent="0.25">
      <c r="B285" s="347" t="s">
        <v>27</v>
      </c>
      <c r="C285" s="348"/>
      <c r="D285" s="348"/>
      <c r="E285" s="349"/>
      <c r="F285" s="156" t="s">
        <v>106</v>
      </c>
      <c r="G285" s="343"/>
      <c r="H285" s="344"/>
      <c r="I285" s="92"/>
      <c r="J285" s="92"/>
      <c r="K285" s="222"/>
      <c r="L285" s="24"/>
      <c r="V285" s="24"/>
      <c r="W285" s="24"/>
      <c r="X285" s="24"/>
      <c r="Y285" s="24"/>
      <c r="Z285" s="24"/>
      <c r="AA285" s="24"/>
      <c r="AB285" s="24"/>
      <c r="AC285" s="24"/>
      <c r="AD285" s="24"/>
      <c r="AE285" s="24"/>
      <c r="AF285" s="24"/>
      <c r="AG285" s="24"/>
      <c r="AH285" s="24"/>
      <c r="AI285" s="24"/>
      <c r="AJ285" s="24"/>
      <c r="AK285" s="24"/>
      <c r="AL285" s="24"/>
      <c r="AM285" s="24"/>
      <c r="AN285" s="24"/>
      <c r="AO285" s="24"/>
      <c r="AP285" s="24"/>
      <c r="AQ285" s="24"/>
      <c r="AR285" s="24"/>
      <c r="AS285" s="24"/>
      <c r="AT285" s="24"/>
    </row>
    <row r="286" spans="2:46" ht="15" customHeight="1" x14ac:dyDescent="0.25">
      <c r="B286" s="347" t="s">
        <v>279</v>
      </c>
      <c r="C286" s="348"/>
      <c r="D286" s="348"/>
      <c r="E286" s="349"/>
      <c r="F286" s="156"/>
      <c r="G286" s="343"/>
      <c r="H286" s="344"/>
      <c r="I286" s="92" t="str">
        <f>IF(OR(F286="nord",F286="nord ouest", F286="nord est")," Attention, peu explosé","")</f>
        <v/>
      </c>
      <c r="J286" s="92"/>
      <c r="K286" s="222"/>
      <c r="L286" s="24"/>
      <c r="V286" s="24"/>
      <c r="W286" s="24"/>
      <c r="X286" s="24"/>
      <c r="Y286" s="24"/>
      <c r="Z286" s="24"/>
      <c r="AA286" s="24"/>
      <c r="AB286" s="24"/>
      <c r="AC286" s="24"/>
      <c r="AD286" s="24"/>
      <c r="AE286" s="24"/>
      <c r="AF286" s="24"/>
      <c r="AG286" s="24"/>
      <c r="AH286" s="24"/>
      <c r="AI286" s="24"/>
      <c r="AJ286" s="24"/>
      <c r="AK286" s="24"/>
      <c r="AL286" s="24"/>
      <c r="AM286" s="24"/>
      <c r="AN286" s="24"/>
      <c r="AO286" s="24"/>
      <c r="AP286" s="24"/>
      <c r="AQ286" s="24"/>
      <c r="AR286" s="24"/>
      <c r="AS286" s="24"/>
      <c r="AT286" s="24"/>
    </row>
    <row r="287" spans="2:46" x14ac:dyDescent="0.25">
      <c r="B287" s="347" t="s">
        <v>280</v>
      </c>
      <c r="C287" s="348"/>
      <c r="D287" s="348"/>
      <c r="E287" s="349"/>
      <c r="F287" s="90"/>
      <c r="G287" s="343"/>
      <c r="H287" s="344"/>
      <c r="I287" s="92"/>
      <c r="J287" s="92"/>
      <c r="K287" s="222"/>
      <c r="L287" s="24"/>
      <c r="V287" s="24"/>
      <c r="W287" s="24"/>
      <c r="X287" s="24"/>
      <c r="Y287" s="24"/>
      <c r="Z287" s="24"/>
      <c r="AA287" s="24"/>
      <c r="AB287" s="24"/>
      <c r="AC287" s="24"/>
      <c r="AD287" s="24"/>
      <c r="AE287" s="24"/>
      <c r="AF287" s="24"/>
      <c r="AG287" s="24"/>
      <c r="AH287" s="24"/>
      <c r="AI287" s="24"/>
      <c r="AJ287" s="24"/>
      <c r="AK287" s="24"/>
      <c r="AL287" s="24"/>
      <c r="AM287" s="24"/>
      <c r="AN287" s="24"/>
      <c r="AO287" s="24"/>
      <c r="AP287" s="24"/>
      <c r="AQ287" s="24"/>
      <c r="AR287" s="24"/>
      <c r="AS287" s="24"/>
      <c r="AT287" s="24"/>
    </row>
    <row r="288" spans="2:46" x14ac:dyDescent="0.25">
      <c r="B288" s="347" t="s">
        <v>29</v>
      </c>
      <c r="C288" s="348"/>
      <c r="D288" s="348"/>
      <c r="E288" s="349"/>
      <c r="F288" s="156" t="s">
        <v>51</v>
      </c>
      <c r="G288" s="343"/>
      <c r="H288" s="344"/>
      <c r="I288" s="289" t="str">
        <f>IF(F288="oui","il faut une pente de 1 à 2% pour un système autovidangeable","")</f>
        <v/>
      </c>
      <c r="J288" s="92"/>
      <c r="K288" s="222"/>
      <c r="L288" s="24"/>
      <c r="V288" s="24"/>
      <c r="W288" s="24"/>
      <c r="X288" s="24"/>
      <c r="Y288" s="24"/>
      <c r="Z288" s="24"/>
      <c r="AA288" s="24"/>
      <c r="AB288" s="24"/>
      <c r="AC288" s="24"/>
      <c r="AD288" s="24"/>
      <c r="AE288" s="24"/>
      <c r="AF288" s="24"/>
      <c r="AG288" s="24"/>
      <c r="AH288" s="24"/>
      <c r="AI288" s="24"/>
      <c r="AJ288" s="24"/>
      <c r="AK288" s="24"/>
      <c r="AL288" s="24"/>
      <c r="AM288" s="24"/>
      <c r="AN288" s="24"/>
      <c r="AO288" s="24"/>
      <c r="AP288" s="24"/>
      <c r="AQ288" s="24"/>
      <c r="AR288" s="24"/>
      <c r="AS288" s="24"/>
      <c r="AT288" s="24"/>
    </row>
    <row r="289" spans="2:46" x14ac:dyDescent="0.25">
      <c r="B289" s="347" t="s">
        <v>212</v>
      </c>
      <c r="C289" s="348"/>
      <c r="D289" s="348"/>
      <c r="E289" s="349"/>
      <c r="F289" s="91"/>
      <c r="G289" s="343"/>
      <c r="H289" s="344"/>
      <c r="I289" s="92"/>
      <c r="J289" s="92"/>
      <c r="K289" s="222"/>
      <c r="L289" s="24"/>
      <c r="V289" s="24"/>
      <c r="W289" s="24"/>
      <c r="X289" s="24"/>
      <c r="Y289" s="24"/>
      <c r="Z289" s="24"/>
      <c r="AA289" s="24"/>
      <c r="AB289" s="24"/>
      <c r="AC289" s="24"/>
      <c r="AD289" s="24"/>
      <c r="AE289" s="24"/>
      <c r="AF289" s="24"/>
      <c r="AG289" s="24"/>
      <c r="AH289" s="24"/>
      <c r="AI289" s="24"/>
      <c r="AJ289" s="24"/>
      <c r="AK289" s="24"/>
      <c r="AL289" s="24"/>
      <c r="AM289" s="24"/>
      <c r="AN289" s="24"/>
      <c r="AO289" s="24"/>
      <c r="AP289" s="24"/>
      <c r="AQ289" s="24"/>
      <c r="AR289" s="24"/>
      <c r="AS289" s="24"/>
      <c r="AT289" s="24"/>
    </row>
    <row r="290" spans="2:46" ht="15" customHeight="1" x14ac:dyDescent="0.25">
      <c r="B290" s="347" t="s">
        <v>213</v>
      </c>
      <c r="C290" s="348"/>
      <c r="D290" s="348"/>
      <c r="E290" s="349"/>
      <c r="F290" s="94">
        <f>50*F284</f>
        <v>0</v>
      </c>
      <c r="G290" s="343"/>
      <c r="H290" s="344"/>
      <c r="I290" s="93"/>
      <c r="J290" s="93"/>
      <c r="K290" s="223"/>
      <c r="L290" s="24"/>
      <c r="V290" s="24"/>
      <c r="W290" s="24"/>
      <c r="X290" s="24"/>
      <c r="Y290" s="24"/>
      <c r="Z290" s="24"/>
      <c r="AA290" s="24"/>
      <c r="AB290" s="24"/>
      <c r="AC290" s="24"/>
      <c r="AD290" s="24"/>
      <c r="AE290" s="24"/>
      <c r="AF290" s="24"/>
      <c r="AG290" s="24"/>
      <c r="AH290" s="24"/>
      <c r="AI290" s="24"/>
      <c r="AJ290" s="24"/>
      <c r="AK290" s="24"/>
      <c r="AL290" s="24"/>
      <c r="AM290" s="24"/>
      <c r="AN290" s="24"/>
      <c r="AO290" s="24"/>
      <c r="AP290" s="24"/>
      <c r="AQ290" s="24"/>
      <c r="AR290" s="24"/>
      <c r="AS290" s="24"/>
      <c r="AT290" s="24"/>
    </row>
    <row r="291" spans="2:46" x14ac:dyDescent="0.25">
      <c r="B291" s="347" t="s">
        <v>214</v>
      </c>
      <c r="C291" s="348"/>
      <c r="D291" s="348"/>
      <c r="E291" s="349"/>
      <c r="F291" s="90">
        <v>250</v>
      </c>
      <c r="G291" s="345" t="s">
        <v>281</v>
      </c>
      <c r="H291" s="346"/>
      <c r="I291" s="93"/>
      <c r="J291" s="92"/>
      <c r="K291" s="222"/>
      <c r="L291" s="24"/>
      <c r="V291" s="24"/>
      <c r="W291" s="24"/>
      <c r="X291" s="24"/>
      <c r="Y291" s="24"/>
      <c r="Z291" s="24"/>
      <c r="AA291" s="24"/>
      <c r="AB291" s="24"/>
      <c r="AC291" s="24"/>
      <c r="AD291" s="24"/>
      <c r="AE291" s="24"/>
      <c r="AF291" s="24"/>
      <c r="AG291" s="24"/>
      <c r="AH291" s="24"/>
      <c r="AI291" s="24"/>
      <c r="AJ291" s="24"/>
      <c r="AK291" s="24"/>
      <c r="AL291" s="24"/>
      <c r="AM291" s="24"/>
      <c r="AN291" s="24"/>
      <c r="AO291" s="24"/>
      <c r="AP291" s="24"/>
      <c r="AQ291" s="24"/>
      <c r="AR291" s="24"/>
      <c r="AS291" s="24"/>
      <c r="AT291" s="24"/>
    </row>
    <row r="292" spans="2:46" x14ac:dyDescent="0.25">
      <c r="B292" s="347" t="s">
        <v>215</v>
      </c>
      <c r="C292" s="348"/>
      <c r="D292" s="348"/>
      <c r="E292" s="349"/>
      <c r="F292" s="95">
        <f>F291/100</f>
        <v>2.5</v>
      </c>
      <c r="G292" s="343"/>
      <c r="H292" s="344"/>
      <c r="I292" s="92"/>
      <c r="J292" s="92"/>
      <c r="K292" s="222"/>
      <c r="L292" s="24"/>
      <c r="V292" s="24"/>
      <c r="W292" s="24"/>
      <c r="X292" s="24"/>
      <c r="Y292" s="24"/>
      <c r="Z292" s="24"/>
      <c r="AA292" s="24"/>
      <c r="AB292" s="24"/>
      <c r="AC292" s="24"/>
      <c r="AD292" s="24"/>
      <c r="AE292" s="24"/>
      <c r="AF292" s="24"/>
      <c r="AG292" s="24"/>
      <c r="AH292" s="24"/>
      <c r="AI292" s="24"/>
      <c r="AJ292" s="24"/>
      <c r="AK292" s="24"/>
      <c r="AL292" s="24"/>
      <c r="AM292" s="24"/>
      <c r="AN292" s="24"/>
      <c r="AO292" s="24"/>
      <c r="AP292" s="24"/>
      <c r="AQ292" s="24"/>
      <c r="AR292" s="24"/>
      <c r="AS292" s="24"/>
      <c r="AT292" s="24"/>
    </row>
    <row r="293" spans="2:46" ht="15.75" thickBot="1" x14ac:dyDescent="0.3">
      <c r="B293" s="391" t="s">
        <v>216</v>
      </c>
      <c r="C293" s="392"/>
      <c r="D293" s="348"/>
      <c r="E293" s="349"/>
      <c r="F293" s="96">
        <v>500</v>
      </c>
      <c r="G293" s="343"/>
      <c r="H293" s="344"/>
      <c r="I293" s="92" t="str">
        <f>IFERROR(IF(F291/F284&lt;0.4, "le projet doit être supérieur à 400 kWh/m² utile",""),"")</f>
        <v/>
      </c>
      <c r="J293" s="92"/>
      <c r="K293" s="222"/>
      <c r="L293" s="24"/>
      <c r="V293" s="24"/>
      <c r="W293" s="24"/>
      <c r="X293" s="24"/>
      <c r="Y293" s="24"/>
      <c r="Z293" s="24"/>
      <c r="AA293" s="24"/>
      <c r="AB293" s="24"/>
      <c r="AC293" s="24"/>
      <c r="AD293" s="24"/>
      <c r="AE293" s="24"/>
      <c r="AF293" s="24"/>
      <c r="AG293" s="24"/>
      <c r="AH293" s="24"/>
      <c r="AI293" s="24"/>
      <c r="AJ293" s="24"/>
      <c r="AK293" s="24"/>
      <c r="AL293" s="24"/>
      <c r="AM293" s="24"/>
      <c r="AN293" s="24"/>
      <c r="AO293" s="24"/>
      <c r="AP293" s="24"/>
      <c r="AQ293" s="24"/>
      <c r="AR293" s="24"/>
      <c r="AS293" s="24"/>
      <c r="AT293" s="24"/>
    </row>
    <row r="294" spans="2:46" s="24" customFormat="1" ht="16.5" thickTop="1" thickBot="1" x14ac:dyDescent="0.3">
      <c r="B294" s="389" t="s">
        <v>289</v>
      </c>
      <c r="C294" s="390"/>
      <c r="D294" s="140"/>
      <c r="E294" s="140"/>
      <c r="F294" s="140"/>
      <c r="G294" s="140"/>
      <c r="H294" s="140"/>
      <c r="I294" s="140"/>
      <c r="J294" s="140"/>
      <c r="K294" s="221"/>
      <c r="L294" s="33"/>
    </row>
    <row r="295" spans="2:46" s="24" customFormat="1" ht="17.25" thickTop="1" thickBot="1" x14ac:dyDescent="0.3">
      <c r="B295" s="359" t="s">
        <v>24</v>
      </c>
      <c r="C295" s="360"/>
      <c r="D295" s="360"/>
      <c r="E295" s="360"/>
      <c r="F295" s="360"/>
      <c r="G295" s="360"/>
      <c r="H295" s="360"/>
      <c r="I295" s="360"/>
      <c r="J295" s="360"/>
      <c r="K295" s="361"/>
      <c r="L295" s="33"/>
    </row>
    <row r="296" spans="2:46" s="24" customFormat="1" ht="15.75" customHeight="1" x14ac:dyDescent="0.25">
      <c r="B296" s="356" t="s">
        <v>108</v>
      </c>
      <c r="C296" s="357"/>
      <c r="D296" s="357"/>
      <c r="E296" s="357"/>
      <c r="F296" s="358"/>
      <c r="G296" s="356" t="s">
        <v>5</v>
      </c>
      <c r="H296" s="358"/>
      <c r="I296" s="434" t="s">
        <v>49</v>
      </c>
      <c r="J296" s="435"/>
      <c r="K296" s="436"/>
    </row>
    <row r="297" spans="2:46" s="24" customFormat="1" x14ac:dyDescent="0.25">
      <c r="B297" s="347" t="s">
        <v>90</v>
      </c>
      <c r="C297" s="348"/>
      <c r="D297" s="348"/>
      <c r="E297" s="349"/>
      <c r="F297" s="155" t="s">
        <v>26</v>
      </c>
      <c r="G297" s="343"/>
      <c r="H297" s="344"/>
      <c r="I297" s="92"/>
      <c r="J297" s="92"/>
      <c r="K297" s="222"/>
    </row>
    <row r="298" spans="2:46" s="24" customFormat="1" x14ac:dyDescent="0.25">
      <c r="B298" s="347" t="s">
        <v>211</v>
      </c>
      <c r="C298" s="348"/>
      <c r="D298" s="348"/>
      <c r="E298" s="349"/>
      <c r="F298" s="90"/>
      <c r="G298" s="343"/>
      <c r="H298" s="344"/>
      <c r="I298" s="92" t="str">
        <f>IF(F298&gt;500, "Projet pour AAP AURA Solaire","")</f>
        <v/>
      </c>
      <c r="J298" s="92"/>
      <c r="K298" s="222"/>
    </row>
    <row r="299" spans="2:46" x14ac:dyDescent="0.25">
      <c r="B299" s="347" t="s">
        <v>27</v>
      </c>
      <c r="C299" s="348"/>
      <c r="D299" s="348"/>
      <c r="E299" s="349"/>
      <c r="F299" s="156" t="s">
        <v>106</v>
      </c>
      <c r="G299" s="343"/>
      <c r="H299" s="344"/>
      <c r="I299" s="92"/>
      <c r="J299" s="92"/>
      <c r="K299" s="222"/>
      <c r="L299" s="24"/>
      <c r="V299" s="24"/>
      <c r="W299" s="24"/>
      <c r="X299" s="24"/>
      <c r="Y299" s="24"/>
      <c r="Z299" s="24"/>
      <c r="AA299" s="24"/>
      <c r="AB299" s="24"/>
      <c r="AC299" s="24"/>
      <c r="AD299" s="24"/>
      <c r="AE299" s="24"/>
      <c r="AF299" s="24"/>
      <c r="AG299" s="24"/>
      <c r="AH299" s="24"/>
      <c r="AI299" s="24"/>
      <c r="AJ299" s="24"/>
      <c r="AK299" s="24"/>
      <c r="AL299" s="24"/>
      <c r="AM299" s="24"/>
      <c r="AN299" s="24"/>
      <c r="AO299" s="24"/>
      <c r="AP299" s="24"/>
      <c r="AQ299" s="24"/>
      <c r="AR299" s="24"/>
      <c r="AS299" s="24"/>
      <c r="AT299" s="24"/>
    </row>
    <row r="300" spans="2:46" ht="15" customHeight="1" x14ac:dyDescent="0.25">
      <c r="B300" s="347" t="s">
        <v>279</v>
      </c>
      <c r="C300" s="348"/>
      <c r="D300" s="348"/>
      <c r="E300" s="349"/>
      <c r="F300" s="156"/>
      <c r="G300" s="343"/>
      <c r="H300" s="344"/>
      <c r="I300" s="92" t="str">
        <f>IF(OR(F300="nord",F300="nord ouest", F300="nord est")," Attention, peu explosé","")</f>
        <v/>
      </c>
      <c r="J300" s="92"/>
      <c r="K300" s="222"/>
      <c r="L300" s="24"/>
      <c r="V300" s="24"/>
      <c r="W300" s="24"/>
      <c r="X300" s="24"/>
      <c r="Y300" s="24"/>
      <c r="Z300" s="24"/>
      <c r="AA300" s="24"/>
      <c r="AB300" s="24"/>
      <c r="AC300" s="24"/>
      <c r="AD300" s="24"/>
      <c r="AE300" s="24"/>
      <c r="AF300" s="24"/>
      <c r="AG300" s="24"/>
      <c r="AH300" s="24"/>
      <c r="AI300" s="24"/>
      <c r="AJ300" s="24"/>
      <c r="AK300" s="24"/>
      <c r="AL300" s="24"/>
      <c r="AM300" s="24"/>
      <c r="AN300" s="24"/>
      <c r="AO300" s="24"/>
      <c r="AP300" s="24"/>
      <c r="AQ300" s="24"/>
      <c r="AR300" s="24"/>
      <c r="AS300" s="24"/>
      <c r="AT300" s="24"/>
    </row>
    <row r="301" spans="2:46" x14ac:dyDescent="0.25">
      <c r="B301" s="347" t="s">
        <v>280</v>
      </c>
      <c r="C301" s="348"/>
      <c r="D301" s="348"/>
      <c r="E301" s="349"/>
      <c r="F301" s="90"/>
      <c r="G301" s="343"/>
      <c r="H301" s="344"/>
      <c r="I301" s="92"/>
      <c r="J301" s="92"/>
      <c r="K301" s="222"/>
      <c r="L301" s="24"/>
      <c r="V301" s="24"/>
      <c r="W301" s="24"/>
      <c r="X301" s="24"/>
      <c r="Y301" s="24"/>
      <c r="Z301" s="24"/>
      <c r="AA301" s="24"/>
      <c r="AB301" s="24"/>
      <c r="AC301" s="24"/>
      <c r="AD301" s="24"/>
      <c r="AE301" s="24"/>
      <c r="AF301" s="24"/>
      <c r="AG301" s="24"/>
      <c r="AH301" s="24"/>
      <c r="AI301" s="24"/>
      <c r="AJ301" s="24"/>
      <c r="AK301" s="24"/>
      <c r="AL301" s="24"/>
      <c r="AM301" s="24"/>
      <c r="AN301" s="24"/>
      <c r="AO301" s="24"/>
      <c r="AP301" s="24"/>
      <c r="AQ301" s="24"/>
      <c r="AR301" s="24"/>
      <c r="AS301" s="24"/>
      <c r="AT301" s="24"/>
    </row>
    <row r="302" spans="2:46" x14ac:dyDescent="0.25">
      <c r="B302" s="347" t="s">
        <v>29</v>
      </c>
      <c r="C302" s="348"/>
      <c r="D302" s="348"/>
      <c r="E302" s="349"/>
      <c r="F302" s="156" t="s">
        <v>51</v>
      </c>
      <c r="G302" s="343"/>
      <c r="H302" s="344"/>
      <c r="I302" s="289" t="str">
        <f>IF(F302="oui","il faut une pente de 1 à 2% pour un système autovidangeable","")</f>
        <v/>
      </c>
      <c r="J302" s="92"/>
      <c r="K302" s="222"/>
      <c r="L302" s="24"/>
      <c r="V302" s="24"/>
      <c r="W302" s="24"/>
      <c r="X302" s="24"/>
      <c r="Y302" s="24"/>
      <c r="Z302" s="24"/>
      <c r="AA302" s="24"/>
      <c r="AB302" s="24"/>
      <c r="AC302" s="24"/>
      <c r="AD302" s="24"/>
      <c r="AE302" s="24"/>
      <c r="AF302" s="24"/>
      <c r="AG302" s="24"/>
      <c r="AH302" s="24"/>
      <c r="AI302" s="24"/>
      <c r="AJ302" s="24"/>
      <c r="AK302" s="24"/>
      <c r="AL302" s="24"/>
      <c r="AM302" s="24"/>
      <c r="AN302" s="24"/>
      <c r="AO302" s="24"/>
      <c r="AP302" s="24"/>
      <c r="AQ302" s="24"/>
      <c r="AR302" s="24"/>
      <c r="AS302" s="24"/>
      <c r="AT302" s="24"/>
    </row>
    <row r="303" spans="2:46" x14ac:dyDescent="0.25">
      <c r="B303" s="347" t="s">
        <v>212</v>
      </c>
      <c r="C303" s="348"/>
      <c r="D303" s="348"/>
      <c r="E303" s="349"/>
      <c r="F303" s="91"/>
      <c r="G303" s="343"/>
      <c r="H303" s="344"/>
      <c r="I303" s="92"/>
      <c r="J303" s="92"/>
      <c r="K303" s="222"/>
      <c r="L303" s="24"/>
      <c r="V303" s="24"/>
      <c r="W303" s="24"/>
      <c r="X303" s="24"/>
      <c r="Y303" s="24"/>
      <c r="Z303" s="24"/>
      <c r="AA303" s="24"/>
      <c r="AB303" s="24"/>
      <c r="AC303" s="24"/>
      <c r="AD303" s="24"/>
      <c r="AE303" s="24"/>
      <c r="AF303" s="24"/>
      <c r="AG303" s="24"/>
      <c r="AH303" s="24"/>
      <c r="AI303" s="24"/>
      <c r="AJ303" s="24"/>
      <c r="AK303" s="24"/>
      <c r="AL303" s="24"/>
      <c r="AM303" s="24"/>
      <c r="AN303" s="24"/>
      <c r="AO303" s="24"/>
      <c r="AP303" s="24"/>
      <c r="AQ303" s="24"/>
      <c r="AR303" s="24"/>
      <c r="AS303" s="24"/>
      <c r="AT303" s="24"/>
    </row>
    <row r="304" spans="2:46" ht="15" customHeight="1" x14ac:dyDescent="0.25">
      <c r="B304" s="347" t="s">
        <v>213</v>
      </c>
      <c r="C304" s="348"/>
      <c r="D304" s="348"/>
      <c r="E304" s="349"/>
      <c r="F304" s="94">
        <f>50*F298</f>
        <v>0</v>
      </c>
      <c r="G304" s="343"/>
      <c r="H304" s="344"/>
      <c r="I304" s="93"/>
      <c r="J304" s="93"/>
      <c r="K304" s="223"/>
      <c r="L304" s="24"/>
      <c r="V304" s="24"/>
      <c r="W304" s="24"/>
      <c r="X304" s="24"/>
      <c r="Y304" s="24"/>
      <c r="Z304" s="24"/>
      <c r="AA304" s="24"/>
      <c r="AB304" s="24"/>
      <c r="AC304" s="24"/>
      <c r="AD304" s="24"/>
      <c r="AE304" s="24"/>
      <c r="AF304" s="24"/>
      <c r="AG304" s="24"/>
      <c r="AH304" s="24"/>
      <c r="AI304" s="24"/>
      <c r="AJ304" s="24"/>
      <c r="AK304" s="24"/>
      <c r="AL304" s="24"/>
      <c r="AM304" s="24"/>
      <c r="AN304" s="24"/>
      <c r="AO304" s="24"/>
      <c r="AP304" s="24"/>
      <c r="AQ304" s="24"/>
      <c r="AR304" s="24"/>
      <c r="AS304" s="24"/>
      <c r="AT304" s="24"/>
    </row>
    <row r="305" spans="2:46" x14ac:dyDescent="0.25">
      <c r="B305" s="347" t="s">
        <v>214</v>
      </c>
      <c r="C305" s="348"/>
      <c r="D305" s="348"/>
      <c r="E305" s="349"/>
      <c r="F305" s="90">
        <v>250</v>
      </c>
      <c r="G305" s="345" t="s">
        <v>281</v>
      </c>
      <c r="H305" s="346"/>
      <c r="I305" s="93"/>
      <c r="J305" s="92"/>
      <c r="K305" s="222"/>
      <c r="L305" s="24"/>
      <c r="V305" s="24"/>
      <c r="W305" s="24"/>
      <c r="X305" s="24"/>
      <c r="Y305" s="24"/>
      <c r="Z305" s="24"/>
      <c r="AA305" s="24"/>
      <c r="AB305" s="24"/>
      <c r="AC305" s="24"/>
      <c r="AD305" s="24"/>
      <c r="AE305" s="24"/>
      <c r="AF305" s="24"/>
      <c r="AG305" s="24"/>
      <c r="AH305" s="24"/>
      <c r="AI305" s="24"/>
      <c r="AJ305" s="24"/>
      <c r="AK305" s="24"/>
      <c r="AL305" s="24"/>
      <c r="AM305" s="24"/>
      <c r="AN305" s="24"/>
      <c r="AO305" s="24"/>
      <c r="AP305" s="24"/>
      <c r="AQ305" s="24"/>
      <c r="AR305" s="24"/>
      <c r="AS305" s="24"/>
      <c r="AT305" s="24"/>
    </row>
    <row r="306" spans="2:46" x14ac:dyDescent="0.25">
      <c r="B306" s="347" t="s">
        <v>215</v>
      </c>
      <c r="C306" s="348"/>
      <c r="D306" s="348"/>
      <c r="E306" s="349"/>
      <c r="F306" s="95">
        <f>F305/100</f>
        <v>2.5</v>
      </c>
      <c r="G306" s="343"/>
      <c r="H306" s="344"/>
      <c r="I306" s="92"/>
      <c r="J306" s="92"/>
      <c r="K306" s="222"/>
      <c r="L306" s="24"/>
      <c r="V306" s="24"/>
      <c r="W306" s="24"/>
      <c r="X306" s="24"/>
      <c r="Y306" s="24"/>
      <c r="Z306" s="24"/>
      <c r="AA306" s="24"/>
      <c r="AB306" s="24"/>
      <c r="AC306" s="24"/>
      <c r="AD306" s="24"/>
      <c r="AE306" s="24"/>
      <c r="AF306" s="24"/>
      <c r="AG306" s="24"/>
      <c r="AH306" s="24"/>
      <c r="AI306" s="24"/>
      <c r="AJ306" s="24"/>
      <c r="AK306" s="24"/>
      <c r="AL306" s="24"/>
      <c r="AM306" s="24"/>
      <c r="AN306" s="24"/>
      <c r="AO306" s="24"/>
      <c r="AP306" s="24"/>
      <c r="AQ306" s="24"/>
      <c r="AR306" s="24"/>
      <c r="AS306" s="24"/>
      <c r="AT306" s="24"/>
    </row>
    <row r="307" spans="2:46" ht="15.75" thickBot="1" x14ac:dyDescent="0.3">
      <c r="B307" s="391" t="s">
        <v>216</v>
      </c>
      <c r="C307" s="392"/>
      <c r="D307" s="348"/>
      <c r="E307" s="349"/>
      <c r="F307" s="96">
        <v>500</v>
      </c>
      <c r="G307" s="343"/>
      <c r="H307" s="344"/>
      <c r="I307" s="92" t="str">
        <f>IFERROR(IF(F305/F298&lt;0.4, "le projet doit être supérieur à 400 kWh/m² utile",""),"")</f>
        <v/>
      </c>
      <c r="J307" s="92"/>
      <c r="K307" s="222"/>
      <c r="L307" s="24"/>
      <c r="V307" s="24"/>
      <c r="W307" s="24"/>
      <c r="X307" s="24"/>
      <c r="Y307" s="24"/>
      <c r="Z307" s="24"/>
      <c r="AA307" s="24"/>
      <c r="AB307" s="24"/>
      <c r="AC307" s="24"/>
      <c r="AD307" s="24"/>
      <c r="AE307" s="24"/>
      <c r="AF307" s="24"/>
      <c r="AG307" s="24"/>
      <c r="AH307" s="24"/>
      <c r="AI307" s="24"/>
      <c r="AJ307" s="24"/>
      <c r="AK307" s="24"/>
      <c r="AL307" s="24"/>
      <c r="AM307" s="24"/>
      <c r="AN307" s="24"/>
      <c r="AO307" s="24"/>
      <c r="AP307" s="24"/>
      <c r="AQ307" s="24"/>
      <c r="AR307" s="24"/>
      <c r="AS307" s="24"/>
      <c r="AT307" s="24"/>
    </row>
    <row r="308" spans="2:46" s="24" customFormat="1" ht="16.5" thickTop="1" thickBot="1" x14ac:dyDescent="0.3">
      <c r="B308" s="389" t="s">
        <v>290</v>
      </c>
      <c r="C308" s="390"/>
      <c r="D308" s="140"/>
      <c r="E308" s="140"/>
      <c r="F308" s="140"/>
      <c r="G308" s="140"/>
      <c r="H308" s="140"/>
      <c r="I308" s="140"/>
      <c r="J308" s="140"/>
      <c r="K308" s="221"/>
      <c r="L308" s="33"/>
    </row>
    <row r="309" spans="2:46" s="24" customFormat="1" ht="17.25" thickTop="1" thickBot="1" x14ac:dyDescent="0.3">
      <c r="B309" s="359" t="s">
        <v>24</v>
      </c>
      <c r="C309" s="360"/>
      <c r="D309" s="360"/>
      <c r="E309" s="360"/>
      <c r="F309" s="360"/>
      <c r="G309" s="360"/>
      <c r="H309" s="360"/>
      <c r="I309" s="360"/>
      <c r="J309" s="360"/>
      <c r="K309" s="361"/>
      <c r="L309" s="33"/>
    </row>
    <row r="310" spans="2:46" s="24" customFormat="1" ht="15.75" customHeight="1" x14ac:dyDescent="0.25">
      <c r="B310" s="356" t="s">
        <v>108</v>
      </c>
      <c r="C310" s="357"/>
      <c r="D310" s="357"/>
      <c r="E310" s="357"/>
      <c r="F310" s="358"/>
      <c r="G310" s="356" t="s">
        <v>5</v>
      </c>
      <c r="H310" s="358"/>
      <c r="I310" s="434" t="s">
        <v>49</v>
      </c>
      <c r="J310" s="435"/>
      <c r="K310" s="436"/>
    </row>
    <row r="311" spans="2:46" s="24" customFormat="1" x14ac:dyDescent="0.25">
      <c r="B311" s="347" t="s">
        <v>90</v>
      </c>
      <c r="C311" s="348"/>
      <c r="D311" s="348"/>
      <c r="E311" s="349"/>
      <c r="F311" s="155" t="s">
        <v>26</v>
      </c>
      <c r="G311" s="343"/>
      <c r="H311" s="344"/>
      <c r="I311" s="92"/>
      <c r="J311" s="92"/>
      <c r="K311" s="222"/>
    </row>
    <row r="312" spans="2:46" s="24" customFormat="1" x14ac:dyDescent="0.25">
      <c r="B312" s="347" t="s">
        <v>211</v>
      </c>
      <c r="C312" s="348"/>
      <c r="D312" s="348"/>
      <c r="E312" s="349"/>
      <c r="F312" s="90"/>
      <c r="G312" s="343"/>
      <c r="H312" s="344"/>
      <c r="I312" s="92" t="str">
        <f>IF(F312&gt;500, "Projet pour AAP AURA Solaire","")</f>
        <v/>
      </c>
      <c r="J312" s="92"/>
      <c r="K312" s="222"/>
    </row>
    <row r="313" spans="2:46" x14ac:dyDescent="0.25">
      <c r="B313" s="347" t="s">
        <v>27</v>
      </c>
      <c r="C313" s="348"/>
      <c r="D313" s="348"/>
      <c r="E313" s="349"/>
      <c r="F313" s="156" t="s">
        <v>106</v>
      </c>
      <c r="G313" s="343"/>
      <c r="H313" s="344"/>
      <c r="I313" s="92"/>
      <c r="J313" s="92"/>
      <c r="K313" s="222"/>
      <c r="L313" s="24"/>
      <c r="V313" s="24"/>
      <c r="W313" s="24"/>
      <c r="X313" s="24"/>
      <c r="Y313" s="24"/>
      <c r="Z313" s="24"/>
      <c r="AA313" s="24"/>
      <c r="AB313" s="24"/>
      <c r="AC313" s="24"/>
      <c r="AD313" s="24"/>
      <c r="AE313" s="24"/>
      <c r="AF313" s="24"/>
      <c r="AG313" s="24"/>
      <c r="AH313" s="24"/>
      <c r="AI313" s="24"/>
      <c r="AJ313" s="24"/>
      <c r="AK313" s="24"/>
      <c r="AL313" s="24"/>
      <c r="AM313" s="24"/>
      <c r="AN313" s="24"/>
      <c r="AO313" s="24"/>
      <c r="AP313" s="24"/>
      <c r="AQ313" s="24"/>
      <c r="AR313" s="24"/>
      <c r="AS313" s="24"/>
      <c r="AT313" s="24"/>
    </row>
    <row r="314" spans="2:46" ht="15" customHeight="1" x14ac:dyDescent="0.25">
      <c r="B314" s="347" t="s">
        <v>279</v>
      </c>
      <c r="C314" s="348"/>
      <c r="D314" s="348"/>
      <c r="E314" s="349"/>
      <c r="F314" s="156"/>
      <c r="G314" s="343"/>
      <c r="H314" s="344"/>
      <c r="I314" s="92" t="str">
        <f>IF(OR(F314="nord",F314="nord ouest", F314="nord est")," Attention, peu explosé","")</f>
        <v/>
      </c>
      <c r="J314" s="92"/>
      <c r="K314" s="222"/>
      <c r="L314" s="24"/>
      <c r="V314" s="24"/>
      <c r="W314" s="24"/>
      <c r="X314" s="24"/>
      <c r="Y314" s="24"/>
      <c r="Z314" s="24"/>
      <c r="AA314" s="24"/>
      <c r="AB314" s="24"/>
      <c r="AC314" s="24"/>
      <c r="AD314" s="24"/>
      <c r="AE314" s="24"/>
      <c r="AF314" s="24"/>
      <c r="AG314" s="24"/>
      <c r="AH314" s="24"/>
      <c r="AI314" s="24"/>
      <c r="AJ314" s="24"/>
      <c r="AK314" s="24"/>
      <c r="AL314" s="24"/>
      <c r="AM314" s="24"/>
      <c r="AN314" s="24"/>
      <c r="AO314" s="24"/>
      <c r="AP314" s="24"/>
      <c r="AQ314" s="24"/>
      <c r="AR314" s="24"/>
      <c r="AS314" s="24"/>
      <c r="AT314" s="24"/>
    </row>
    <row r="315" spans="2:46" x14ac:dyDescent="0.25">
      <c r="B315" s="347" t="s">
        <v>280</v>
      </c>
      <c r="C315" s="348"/>
      <c r="D315" s="348"/>
      <c r="E315" s="349"/>
      <c r="F315" s="90"/>
      <c r="G315" s="343"/>
      <c r="H315" s="344"/>
      <c r="I315" s="92"/>
      <c r="J315" s="92"/>
      <c r="K315" s="222"/>
      <c r="L315" s="24"/>
      <c r="V315" s="24"/>
      <c r="W315" s="24"/>
      <c r="X315" s="24"/>
      <c r="Y315" s="24"/>
      <c r="Z315" s="24"/>
      <c r="AA315" s="24"/>
      <c r="AB315" s="24"/>
      <c r="AC315" s="24"/>
      <c r="AD315" s="24"/>
      <c r="AE315" s="24"/>
      <c r="AF315" s="24"/>
      <c r="AG315" s="24"/>
      <c r="AH315" s="24"/>
      <c r="AI315" s="24"/>
      <c r="AJ315" s="24"/>
      <c r="AK315" s="24"/>
      <c r="AL315" s="24"/>
      <c r="AM315" s="24"/>
      <c r="AN315" s="24"/>
      <c r="AO315" s="24"/>
      <c r="AP315" s="24"/>
      <c r="AQ315" s="24"/>
      <c r="AR315" s="24"/>
      <c r="AS315" s="24"/>
      <c r="AT315" s="24"/>
    </row>
    <row r="316" spans="2:46" x14ac:dyDescent="0.25">
      <c r="B316" s="347" t="s">
        <v>29</v>
      </c>
      <c r="C316" s="348"/>
      <c r="D316" s="348"/>
      <c r="E316" s="349"/>
      <c r="F316" s="156" t="s">
        <v>51</v>
      </c>
      <c r="G316" s="343"/>
      <c r="H316" s="344"/>
      <c r="I316" s="289" t="str">
        <f>IF(F316="oui","il faut une pente de 1 à 2% pour un système autovidangeable","")</f>
        <v/>
      </c>
      <c r="J316" s="92"/>
      <c r="K316" s="222"/>
      <c r="L316" s="24"/>
      <c r="V316" s="24"/>
      <c r="W316" s="24"/>
      <c r="X316" s="24"/>
      <c r="Y316" s="24"/>
      <c r="Z316" s="24"/>
      <c r="AA316" s="24"/>
      <c r="AB316" s="24"/>
      <c r="AC316" s="24"/>
      <c r="AD316" s="24"/>
      <c r="AE316" s="24"/>
      <c r="AF316" s="24"/>
      <c r="AG316" s="24"/>
      <c r="AH316" s="24"/>
      <c r="AI316" s="24"/>
      <c r="AJ316" s="24"/>
      <c r="AK316" s="24"/>
      <c r="AL316" s="24"/>
      <c r="AM316" s="24"/>
      <c r="AN316" s="24"/>
      <c r="AO316" s="24"/>
      <c r="AP316" s="24"/>
      <c r="AQ316" s="24"/>
      <c r="AR316" s="24"/>
      <c r="AS316" s="24"/>
      <c r="AT316" s="24"/>
    </row>
    <row r="317" spans="2:46" x14ac:dyDescent="0.25">
      <c r="B317" s="347" t="s">
        <v>212</v>
      </c>
      <c r="C317" s="348"/>
      <c r="D317" s="348"/>
      <c r="E317" s="349"/>
      <c r="F317" s="91"/>
      <c r="G317" s="343"/>
      <c r="H317" s="344"/>
      <c r="I317" s="92"/>
      <c r="J317" s="92"/>
      <c r="K317" s="222"/>
      <c r="L317" s="24"/>
      <c r="V317" s="24"/>
      <c r="W317" s="24"/>
      <c r="X317" s="24"/>
      <c r="Y317" s="24"/>
      <c r="Z317" s="24"/>
      <c r="AA317" s="24"/>
      <c r="AB317" s="24"/>
      <c r="AC317" s="24"/>
      <c r="AD317" s="24"/>
      <c r="AE317" s="24"/>
      <c r="AF317" s="24"/>
      <c r="AG317" s="24"/>
      <c r="AH317" s="24"/>
      <c r="AI317" s="24"/>
      <c r="AJ317" s="24"/>
      <c r="AK317" s="24"/>
      <c r="AL317" s="24"/>
      <c r="AM317" s="24"/>
      <c r="AN317" s="24"/>
      <c r="AO317" s="24"/>
      <c r="AP317" s="24"/>
      <c r="AQ317" s="24"/>
      <c r="AR317" s="24"/>
      <c r="AS317" s="24"/>
      <c r="AT317" s="24"/>
    </row>
    <row r="318" spans="2:46" ht="15" customHeight="1" x14ac:dyDescent="0.25">
      <c r="B318" s="347" t="s">
        <v>213</v>
      </c>
      <c r="C318" s="348"/>
      <c r="D318" s="348"/>
      <c r="E318" s="349"/>
      <c r="F318" s="94">
        <f>50*F312</f>
        <v>0</v>
      </c>
      <c r="G318" s="343"/>
      <c r="H318" s="344"/>
      <c r="I318" s="93"/>
      <c r="J318" s="93"/>
      <c r="K318" s="223"/>
      <c r="L318" s="24"/>
      <c r="V318" s="24"/>
      <c r="W318" s="24"/>
      <c r="X318" s="24"/>
      <c r="Y318" s="24"/>
      <c r="Z318" s="24"/>
      <c r="AA318" s="24"/>
      <c r="AB318" s="24"/>
      <c r="AC318" s="24"/>
      <c r="AD318" s="24"/>
      <c r="AE318" s="24"/>
      <c r="AF318" s="24"/>
      <c r="AG318" s="24"/>
      <c r="AH318" s="24"/>
      <c r="AI318" s="24"/>
      <c r="AJ318" s="24"/>
      <c r="AK318" s="24"/>
      <c r="AL318" s="24"/>
      <c r="AM318" s="24"/>
      <c r="AN318" s="24"/>
      <c r="AO318" s="24"/>
      <c r="AP318" s="24"/>
      <c r="AQ318" s="24"/>
      <c r="AR318" s="24"/>
      <c r="AS318" s="24"/>
      <c r="AT318" s="24"/>
    </row>
    <row r="319" spans="2:46" x14ac:dyDescent="0.25">
      <c r="B319" s="347" t="s">
        <v>214</v>
      </c>
      <c r="C319" s="348"/>
      <c r="D319" s="348"/>
      <c r="E319" s="349"/>
      <c r="F319" s="90">
        <v>250</v>
      </c>
      <c r="G319" s="345" t="s">
        <v>281</v>
      </c>
      <c r="H319" s="346"/>
      <c r="I319" s="93"/>
      <c r="J319" s="92"/>
      <c r="K319" s="222"/>
      <c r="L319" s="24"/>
      <c r="V319" s="24"/>
      <c r="W319" s="24"/>
      <c r="X319" s="24"/>
      <c r="Y319" s="24"/>
      <c r="Z319" s="24"/>
      <c r="AA319" s="24"/>
      <c r="AB319" s="24"/>
      <c r="AC319" s="24"/>
      <c r="AD319" s="24"/>
      <c r="AE319" s="24"/>
      <c r="AF319" s="24"/>
      <c r="AG319" s="24"/>
      <c r="AH319" s="24"/>
      <c r="AI319" s="24"/>
      <c r="AJ319" s="24"/>
      <c r="AK319" s="24"/>
      <c r="AL319" s="24"/>
      <c r="AM319" s="24"/>
      <c r="AN319" s="24"/>
      <c r="AO319" s="24"/>
      <c r="AP319" s="24"/>
      <c r="AQ319" s="24"/>
      <c r="AR319" s="24"/>
      <c r="AS319" s="24"/>
      <c r="AT319" s="24"/>
    </row>
    <row r="320" spans="2:46" x14ac:dyDescent="0.25">
      <c r="B320" s="347" t="s">
        <v>215</v>
      </c>
      <c r="C320" s="348"/>
      <c r="D320" s="348"/>
      <c r="E320" s="349"/>
      <c r="F320" s="95">
        <f>F319/100</f>
        <v>2.5</v>
      </c>
      <c r="G320" s="343"/>
      <c r="H320" s="344"/>
      <c r="I320" s="92"/>
      <c r="J320" s="92"/>
      <c r="K320" s="222"/>
      <c r="L320" s="24"/>
      <c r="V320" s="24"/>
      <c r="W320" s="24"/>
      <c r="X320" s="24"/>
      <c r="Y320" s="24"/>
      <c r="Z320" s="24"/>
      <c r="AA320" s="24"/>
      <c r="AB320" s="24"/>
      <c r="AC320" s="24"/>
      <c r="AD320" s="24"/>
      <c r="AE320" s="24"/>
      <c r="AF320" s="24"/>
      <c r="AG320" s="24"/>
      <c r="AH320" s="24"/>
      <c r="AI320" s="24"/>
      <c r="AJ320" s="24"/>
      <c r="AK320" s="24"/>
      <c r="AL320" s="24"/>
      <c r="AM320" s="24"/>
      <c r="AN320" s="24"/>
      <c r="AO320" s="24"/>
      <c r="AP320" s="24"/>
      <c r="AQ320" s="24"/>
      <c r="AR320" s="24"/>
      <c r="AS320" s="24"/>
      <c r="AT320" s="24"/>
    </row>
    <row r="321" spans="2:46" ht="15.75" thickBot="1" x14ac:dyDescent="0.3">
      <c r="B321" s="391" t="s">
        <v>216</v>
      </c>
      <c r="C321" s="392"/>
      <c r="D321" s="348"/>
      <c r="E321" s="349"/>
      <c r="F321" s="96">
        <v>500</v>
      </c>
      <c r="G321" s="343"/>
      <c r="H321" s="344"/>
      <c r="I321" s="92" t="str">
        <f>IFERROR(IF(F319/F312&lt;0.4, "le projet doit être supérieur à 400 kWh/m² utile",""),"")</f>
        <v/>
      </c>
      <c r="J321" s="92"/>
      <c r="K321" s="222"/>
      <c r="L321" s="24"/>
      <c r="V321" s="24"/>
      <c r="W321" s="24"/>
      <c r="X321" s="24"/>
      <c r="Y321" s="24"/>
      <c r="Z321" s="24"/>
      <c r="AA321" s="24"/>
      <c r="AB321" s="24"/>
      <c r="AC321" s="24"/>
      <c r="AD321" s="24"/>
      <c r="AE321" s="24"/>
      <c r="AF321" s="24"/>
      <c r="AG321" s="24"/>
      <c r="AH321" s="24"/>
      <c r="AI321" s="24"/>
      <c r="AJ321" s="24"/>
      <c r="AK321" s="24"/>
      <c r="AL321" s="24"/>
      <c r="AM321" s="24"/>
      <c r="AN321" s="24"/>
      <c r="AO321" s="24"/>
      <c r="AP321" s="24"/>
      <c r="AQ321" s="24"/>
      <c r="AR321" s="24"/>
      <c r="AS321" s="24"/>
      <c r="AT321" s="24"/>
    </row>
    <row r="322" spans="2:46" s="24" customFormat="1" ht="16.5" thickTop="1" thickBot="1" x14ac:dyDescent="0.3">
      <c r="B322" s="389" t="s">
        <v>291</v>
      </c>
      <c r="C322" s="390"/>
      <c r="D322" s="140"/>
      <c r="E322" s="140"/>
      <c r="F322" s="140"/>
      <c r="G322" s="140"/>
      <c r="H322" s="140"/>
      <c r="I322" s="140"/>
      <c r="J322" s="140"/>
      <c r="K322" s="221"/>
      <c r="L322" s="33"/>
    </row>
    <row r="323" spans="2:46" s="24" customFormat="1" ht="17.25" thickTop="1" thickBot="1" x14ac:dyDescent="0.3">
      <c r="B323" s="359" t="s">
        <v>24</v>
      </c>
      <c r="C323" s="360"/>
      <c r="D323" s="360"/>
      <c r="E323" s="360"/>
      <c r="F323" s="360"/>
      <c r="G323" s="360"/>
      <c r="H323" s="360"/>
      <c r="I323" s="360"/>
      <c r="J323" s="360"/>
      <c r="K323" s="361"/>
      <c r="L323" s="33"/>
    </row>
    <row r="324" spans="2:46" s="24" customFormat="1" ht="15.75" customHeight="1" x14ac:dyDescent="0.25">
      <c r="B324" s="356" t="s">
        <v>108</v>
      </c>
      <c r="C324" s="357"/>
      <c r="D324" s="357"/>
      <c r="E324" s="357"/>
      <c r="F324" s="358"/>
      <c r="G324" s="356" t="s">
        <v>5</v>
      </c>
      <c r="H324" s="358"/>
      <c r="I324" s="434" t="s">
        <v>49</v>
      </c>
      <c r="J324" s="435"/>
      <c r="K324" s="436"/>
    </row>
    <row r="325" spans="2:46" s="24" customFormat="1" x14ac:dyDescent="0.25">
      <c r="B325" s="347" t="s">
        <v>90</v>
      </c>
      <c r="C325" s="348"/>
      <c r="D325" s="348"/>
      <c r="E325" s="349"/>
      <c r="F325" s="155" t="s">
        <v>26</v>
      </c>
      <c r="G325" s="343"/>
      <c r="H325" s="344"/>
      <c r="I325" s="92"/>
      <c r="J325" s="92"/>
      <c r="K325" s="222"/>
    </row>
    <row r="326" spans="2:46" s="24" customFormat="1" x14ac:dyDescent="0.25">
      <c r="B326" s="347" t="s">
        <v>211</v>
      </c>
      <c r="C326" s="348"/>
      <c r="D326" s="348"/>
      <c r="E326" s="349"/>
      <c r="F326" s="90"/>
      <c r="G326" s="343"/>
      <c r="H326" s="344"/>
      <c r="I326" s="92" t="str">
        <f>IF(F326&gt;500, "Projet pour AAP AURA Solaire","")</f>
        <v/>
      </c>
      <c r="J326" s="92"/>
      <c r="K326" s="222"/>
    </row>
    <row r="327" spans="2:46" x14ac:dyDescent="0.25">
      <c r="B327" s="347" t="s">
        <v>27</v>
      </c>
      <c r="C327" s="348"/>
      <c r="D327" s="348"/>
      <c r="E327" s="349"/>
      <c r="F327" s="156" t="s">
        <v>106</v>
      </c>
      <c r="G327" s="343"/>
      <c r="H327" s="344"/>
      <c r="I327" s="92"/>
      <c r="J327" s="92"/>
      <c r="K327" s="222"/>
      <c r="L327" s="24"/>
      <c r="V327" s="24"/>
      <c r="W327" s="24"/>
      <c r="X327" s="24"/>
      <c r="Y327" s="24"/>
      <c r="Z327" s="24"/>
      <c r="AA327" s="24"/>
      <c r="AB327" s="24"/>
      <c r="AC327" s="24"/>
      <c r="AD327" s="24"/>
      <c r="AE327" s="24"/>
      <c r="AF327" s="24"/>
      <c r="AG327" s="24"/>
      <c r="AH327" s="24"/>
      <c r="AI327" s="24"/>
      <c r="AJ327" s="24"/>
      <c r="AK327" s="24"/>
      <c r="AL327" s="24"/>
      <c r="AM327" s="24"/>
      <c r="AN327" s="24"/>
      <c r="AO327" s="24"/>
      <c r="AP327" s="24"/>
      <c r="AQ327" s="24"/>
      <c r="AR327" s="24"/>
      <c r="AS327" s="24"/>
      <c r="AT327" s="24"/>
    </row>
    <row r="328" spans="2:46" ht="15" customHeight="1" x14ac:dyDescent="0.25">
      <c r="B328" s="347" t="s">
        <v>279</v>
      </c>
      <c r="C328" s="348"/>
      <c r="D328" s="348"/>
      <c r="E328" s="349"/>
      <c r="F328" s="156"/>
      <c r="G328" s="343"/>
      <c r="H328" s="344"/>
      <c r="I328" s="92" t="str">
        <f>IF(OR(F328="nord",F328="nord ouest", F328="nord est")," Attention, peu explosé","")</f>
        <v/>
      </c>
      <c r="J328" s="92"/>
      <c r="K328" s="222"/>
      <c r="L328" s="24"/>
      <c r="V328" s="24"/>
      <c r="W328" s="24"/>
      <c r="X328" s="24"/>
      <c r="Y328" s="24"/>
      <c r="Z328" s="24"/>
      <c r="AA328" s="24"/>
      <c r="AB328" s="24"/>
      <c r="AC328" s="24"/>
      <c r="AD328" s="24"/>
      <c r="AE328" s="24"/>
      <c r="AF328" s="24"/>
      <c r="AG328" s="24"/>
      <c r="AH328" s="24"/>
      <c r="AI328" s="24"/>
      <c r="AJ328" s="24"/>
      <c r="AK328" s="24"/>
      <c r="AL328" s="24"/>
      <c r="AM328" s="24"/>
      <c r="AN328" s="24"/>
      <c r="AO328" s="24"/>
      <c r="AP328" s="24"/>
      <c r="AQ328" s="24"/>
      <c r="AR328" s="24"/>
      <c r="AS328" s="24"/>
      <c r="AT328" s="24"/>
    </row>
    <row r="329" spans="2:46" x14ac:dyDescent="0.25">
      <c r="B329" s="347" t="s">
        <v>280</v>
      </c>
      <c r="C329" s="348"/>
      <c r="D329" s="348"/>
      <c r="E329" s="349"/>
      <c r="F329" s="90"/>
      <c r="G329" s="343"/>
      <c r="H329" s="344"/>
      <c r="I329" s="92"/>
      <c r="J329" s="92"/>
      <c r="K329" s="222"/>
      <c r="L329" s="24"/>
      <c r="V329" s="24"/>
      <c r="W329" s="24"/>
      <c r="X329" s="24"/>
      <c r="Y329" s="24"/>
      <c r="Z329" s="24"/>
      <c r="AA329" s="24"/>
      <c r="AB329" s="24"/>
      <c r="AC329" s="24"/>
      <c r="AD329" s="24"/>
      <c r="AE329" s="24"/>
      <c r="AF329" s="24"/>
      <c r="AG329" s="24"/>
      <c r="AH329" s="24"/>
      <c r="AI329" s="24"/>
      <c r="AJ329" s="24"/>
      <c r="AK329" s="24"/>
      <c r="AL329" s="24"/>
      <c r="AM329" s="24"/>
      <c r="AN329" s="24"/>
      <c r="AO329" s="24"/>
      <c r="AP329" s="24"/>
      <c r="AQ329" s="24"/>
      <c r="AR329" s="24"/>
      <c r="AS329" s="24"/>
      <c r="AT329" s="24"/>
    </row>
    <row r="330" spans="2:46" x14ac:dyDescent="0.25">
      <c r="B330" s="347" t="s">
        <v>29</v>
      </c>
      <c r="C330" s="348"/>
      <c r="D330" s="348"/>
      <c r="E330" s="349"/>
      <c r="F330" s="156" t="s">
        <v>51</v>
      </c>
      <c r="G330" s="343"/>
      <c r="H330" s="344"/>
      <c r="I330" s="289" t="str">
        <f>IF(F330="oui","il faut une pente de 1 à 2% pour un système autovidangeable","")</f>
        <v/>
      </c>
      <c r="J330" s="92"/>
      <c r="K330" s="222"/>
      <c r="L330" s="24"/>
      <c r="V330" s="24"/>
      <c r="W330" s="24"/>
      <c r="X330" s="24"/>
      <c r="Y330" s="24"/>
      <c r="Z330" s="24"/>
      <c r="AA330" s="24"/>
      <c r="AB330" s="24"/>
      <c r="AC330" s="24"/>
      <c r="AD330" s="24"/>
      <c r="AE330" s="24"/>
      <c r="AF330" s="24"/>
      <c r="AG330" s="24"/>
      <c r="AH330" s="24"/>
      <c r="AI330" s="24"/>
      <c r="AJ330" s="24"/>
      <c r="AK330" s="24"/>
      <c r="AL330" s="24"/>
      <c r="AM330" s="24"/>
      <c r="AN330" s="24"/>
      <c r="AO330" s="24"/>
      <c r="AP330" s="24"/>
      <c r="AQ330" s="24"/>
      <c r="AR330" s="24"/>
      <c r="AS330" s="24"/>
      <c r="AT330" s="24"/>
    </row>
    <row r="331" spans="2:46" x14ac:dyDescent="0.25">
      <c r="B331" s="347" t="s">
        <v>212</v>
      </c>
      <c r="C331" s="348"/>
      <c r="D331" s="348"/>
      <c r="E331" s="349"/>
      <c r="F331" s="91"/>
      <c r="G331" s="343"/>
      <c r="H331" s="344"/>
      <c r="I331" s="92"/>
      <c r="J331" s="92"/>
      <c r="K331" s="222"/>
      <c r="L331" s="24"/>
      <c r="V331" s="24"/>
      <c r="W331" s="24"/>
      <c r="X331" s="24"/>
      <c r="Y331" s="24"/>
      <c r="Z331" s="24"/>
      <c r="AA331" s="24"/>
      <c r="AB331" s="24"/>
      <c r="AC331" s="24"/>
      <c r="AD331" s="24"/>
      <c r="AE331" s="24"/>
      <c r="AF331" s="24"/>
      <c r="AG331" s="24"/>
      <c r="AH331" s="24"/>
      <c r="AI331" s="24"/>
      <c r="AJ331" s="24"/>
      <c r="AK331" s="24"/>
      <c r="AL331" s="24"/>
      <c r="AM331" s="24"/>
      <c r="AN331" s="24"/>
      <c r="AO331" s="24"/>
      <c r="AP331" s="24"/>
      <c r="AQ331" s="24"/>
      <c r="AR331" s="24"/>
      <c r="AS331" s="24"/>
      <c r="AT331" s="24"/>
    </row>
    <row r="332" spans="2:46" ht="15" customHeight="1" x14ac:dyDescent="0.25">
      <c r="B332" s="347" t="s">
        <v>213</v>
      </c>
      <c r="C332" s="348"/>
      <c r="D332" s="348"/>
      <c r="E332" s="349"/>
      <c r="F332" s="94">
        <f>50*F326</f>
        <v>0</v>
      </c>
      <c r="G332" s="343"/>
      <c r="H332" s="344"/>
      <c r="I332" s="93"/>
      <c r="J332" s="93"/>
      <c r="K332" s="223"/>
      <c r="L332" s="24"/>
      <c r="V332" s="24"/>
      <c r="W332" s="24"/>
      <c r="X332" s="24"/>
      <c r="Y332" s="24"/>
      <c r="Z332" s="24"/>
      <c r="AA332" s="24"/>
      <c r="AB332" s="24"/>
      <c r="AC332" s="24"/>
      <c r="AD332" s="24"/>
      <c r="AE332" s="24"/>
      <c r="AF332" s="24"/>
      <c r="AG332" s="24"/>
      <c r="AH332" s="24"/>
      <c r="AI332" s="24"/>
      <c r="AJ332" s="24"/>
      <c r="AK332" s="24"/>
      <c r="AL332" s="24"/>
      <c r="AM332" s="24"/>
      <c r="AN332" s="24"/>
      <c r="AO332" s="24"/>
      <c r="AP332" s="24"/>
      <c r="AQ332" s="24"/>
      <c r="AR332" s="24"/>
      <c r="AS332" s="24"/>
      <c r="AT332" s="24"/>
    </row>
    <row r="333" spans="2:46" x14ac:dyDescent="0.25">
      <c r="B333" s="347" t="s">
        <v>214</v>
      </c>
      <c r="C333" s="348"/>
      <c r="D333" s="348"/>
      <c r="E333" s="349"/>
      <c r="F333" s="90">
        <v>250</v>
      </c>
      <c r="G333" s="345" t="s">
        <v>281</v>
      </c>
      <c r="H333" s="346"/>
      <c r="I333" s="93"/>
      <c r="J333" s="92"/>
      <c r="K333" s="222"/>
      <c r="L333" s="24"/>
      <c r="V333" s="24"/>
      <c r="W333" s="24"/>
      <c r="X333" s="24"/>
      <c r="Y333" s="24"/>
      <c r="Z333" s="24"/>
      <c r="AA333" s="24"/>
      <c r="AB333" s="24"/>
      <c r="AC333" s="24"/>
      <c r="AD333" s="24"/>
      <c r="AE333" s="24"/>
      <c r="AF333" s="24"/>
      <c r="AG333" s="24"/>
      <c r="AH333" s="24"/>
      <c r="AI333" s="24"/>
      <c r="AJ333" s="24"/>
      <c r="AK333" s="24"/>
      <c r="AL333" s="24"/>
      <c r="AM333" s="24"/>
      <c r="AN333" s="24"/>
      <c r="AO333" s="24"/>
      <c r="AP333" s="24"/>
      <c r="AQ333" s="24"/>
      <c r="AR333" s="24"/>
      <c r="AS333" s="24"/>
      <c r="AT333" s="24"/>
    </row>
    <row r="334" spans="2:46" x14ac:dyDescent="0.25">
      <c r="B334" s="347" t="s">
        <v>215</v>
      </c>
      <c r="C334" s="348"/>
      <c r="D334" s="348"/>
      <c r="E334" s="349"/>
      <c r="F334" s="95">
        <f>F333/100</f>
        <v>2.5</v>
      </c>
      <c r="G334" s="343"/>
      <c r="H334" s="344"/>
      <c r="I334" s="92"/>
      <c r="J334" s="92"/>
      <c r="K334" s="222"/>
      <c r="L334" s="24"/>
      <c r="V334" s="24"/>
      <c r="W334" s="24"/>
      <c r="X334" s="24"/>
      <c r="Y334" s="24"/>
      <c r="Z334" s="24"/>
      <c r="AA334" s="24"/>
      <c r="AB334" s="24"/>
      <c r="AC334" s="24"/>
      <c r="AD334" s="24"/>
      <c r="AE334" s="24"/>
      <c r="AF334" s="24"/>
      <c r="AG334" s="24"/>
      <c r="AH334" s="24"/>
      <c r="AI334" s="24"/>
      <c r="AJ334" s="24"/>
      <c r="AK334" s="24"/>
      <c r="AL334" s="24"/>
      <c r="AM334" s="24"/>
      <c r="AN334" s="24"/>
      <c r="AO334" s="24"/>
      <c r="AP334" s="24"/>
      <c r="AQ334" s="24"/>
      <c r="AR334" s="24"/>
      <c r="AS334" s="24"/>
      <c r="AT334" s="24"/>
    </row>
    <row r="335" spans="2:46" ht="15.75" thickBot="1" x14ac:dyDescent="0.3">
      <c r="B335" s="391" t="s">
        <v>216</v>
      </c>
      <c r="C335" s="392"/>
      <c r="D335" s="348"/>
      <c r="E335" s="349"/>
      <c r="F335" s="96">
        <v>500</v>
      </c>
      <c r="G335" s="343"/>
      <c r="H335" s="344"/>
      <c r="I335" s="92" t="str">
        <f>IFERROR(IF(F333/F326&lt;0.4, "le projet doit être supérieur à 400 kWh/m² utile",""),"")</f>
        <v/>
      </c>
      <c r="J335" s="92"/>
      <c r="K335" s="222"/>
      <c r="L335" s="24"/>
      <c r="V335" s="24"/>
      <c r="W335" s="24"/>
      <c r="X335" s="24"/>
      <c r="Y335" s="24"/>
      <c r="Z335" s="24"/>
      <c r="AA335" s="24"/>
      <c r="AB335" s="24"/>
      <c r="AC335" s="24"/>
      <c r="AD335" s="24"/>
      <c r="AE335" s="24"/>
      <c r="AF335" s="24"/>
      <c r="AG335" s="24"/>
      <c r="AH335" s="24"/>
      <c r="AI335" s="24"/>
      <c r="AJ335" s="24"/>
      <c r="AK335" s="24"/>
      <c r="AL335" s="24"/>
      <c r="AM335" s="24"/>
      <c r="AN335" s="24"/>
      <c r="AO335" s="24"/>
      <c r="AP335" s="24"/>
      <c r="AQ335" s="24"/>
      <c r="AR335" s="24"/>
      <c r="AS335" s="24"/>
      <c r="AT335" s="24"/>
    </row>
    <row r="336" spans="2:46" s="24" customFormat="1" ht="16.5" thickTop="1" thickBot="1" x14ac:dyDescent="0.3">
      <c r="B336" s="389" t="s">
        <v>292</v>
      </c>
      <c r="C336" s="390"/>
      <c r="D336" s="140"/>
      <c r="E336" s="140"/>
      <c r="F336" s="140"/>
      <c r="G336" s="140"/>
      <c r="H336" s="140"/>
      <c r="I336" s="140"/>
      <c r="J336" s="140"/>
      <c r="K336" s="221"/>
      <c r="L336" s="33"/>
    </row>
    <row r="337" spans="2:46" s="24" customFormat="1" ht="17.25" thickTop="1" thickBot="1" x14ac:dyDescent="0.3">
      <c r="B337" s="359" t="s">
        <v>24</v>
      </c>
      <c r="C337" s="360"/>
      <c r="D337" s="360"/>
      <c r="E337" s="360"/>
      <c r="F337" s="360"/>
      <c r="G337" s="360"/>
      <c r="H337" s="360"/>
      <c r="I337" s="360"/>
      <c r="J337" s="360"/>
      <c r="K337" s="361"/>
      <c r="L337" s="33"/>
    </row>
    <row r="338" spans="2:46" s="24" customFormat="1" ht="15.75" customHeight="1" x14ac:dyDescent="0.25">
      <c r="B338" s="356" t="s">
        <v>108</v>
      </c>
      <c r="C338" s="357"/>
      <c r="D338" s="357"/>
      <c r="E338" s="357"/>
      <c r="F338" s="358"/>
      <c r="G338" s="356" t="s">
        <v>5</v>
      </c>
      <c r="H338" s="358"/>
      <c r="I338" s="434" t="s">
        <v>49</v>
      </c>
      <c r="J338" s="435"/>
      <c r="K338" s="436"/>
    </row>
    <row r="339" spans="2:46" s="24" customFormat="1" x14ac:dyDescent="0.25">
      <c r="B339" s="347" t="s">
        <v>90</v>
      </c>
      <c r="C339" s="348"/>
      <c r="D339" s="348"/>
      <c r="E339" s="349"/>
      <c r="F339" s="155" t="s">
        <v>26</v>
      </c>
      <c r="G339" s="343"/>
      <c r="H339" s="344"/>
      <c r="I339" s="92"/>
      <c r="J339" s="92"/>
      <c r="K339" s="222"/>
    </row>
    <row r="340" spans="2:46" s="24" customFormat="1" x14ac:dyDescent="0.25">
      <c r="B340" s="347" t="s">
        <v>211</v>
      </c>
      <c r="C340" s="348"/>
      <c r="D340" s="348"/>
      <c r="E340" s="349"/>
      <c r="F340" s="90"/>
      <c r="G340" s="343"/>
      <c r="H340" s="344"/>
      <c r="I340" s="92" t="str">
        <f>IF(F340&gt;500, "Projet pour AAP AURA Solaire","")</f>
        <v/>
      </c>
      <c r="J340" s="92"/>
      <c r="K340" s="222"/>
    </row>
    <row r="341" spans="2:46" x14ac:dyDescent="0.25">
      <c r="B341" s="347" t="s">
        <v>27</v>
      </c>
      <c r="C341" s="348"/>
      <c r="D341" s="348"/>
      <c r="E341" s="349"/>
      <c r="F341" s="156" t="s">
        <v>106</v>
      </c>
      <c r="G341" s="343"/>
      <c r="H341" s="344"/>
      <c r="I341" s="92"/>
      <c r="J341" s="92"/>
      <c r="K341" s="222"/>
      <c r="L341" s="24"/>
      <c r="V341" s="24"/>
      <c r="W341" s="24"/>
      <c r="X341" s="24"/>
      <c r="Y341" s="24"/>
      <c r="Z341" s="24"/>
      <c r="AA341" s="24"/>
      <c r="AB341" s="24"/>
      <c r="AC341" s="24"/>
      <c r="AD341" s="24"/>
      <c r="AE341" s="24"/>
      <c r="AF341" s="24"/>
      <c r="AG341" s="24"/>
      <c r="AH341" s="24"/>
      <c r="AI341" s="24"/>
      <c r="AJ341" s="24"/>
      <c r="AK341" s="24"/>
      <c r="AL341" s="24"/>
      <c r="AM341" s="24"/>
      <c r="AN341" s="24"/>
      <c r="AO341" s="24"/>
      <c r="AP341" s="24"/>
      <c r="AQ341" s="24"/>
      <c r="AR341" s="24"/>
      <c r="AS341" s="24"/>
      <c r="AT341" s="24"/>
    </row>
    <row r="342" spans="2:46" ht="15" customHeight="1" x14ac:dyDescent="0.25">
      <c r="B342" s="347" t="s">
        <v>279</v>
      </c>
      <c r="C342" s="348"/>
      <c r="D342" s="348"/>
      <c r="E342" s="349"/>
      <c r="F342" s="156"/>
      <c r="G342" s="343"/>
      <c r="H342" s="344"/>
      <c r="I342" s="92" t="str">
        <f>IF(OR(F342="nord",F342="nord ouest", F342="nord est")," Attention, peu explosé","")</f>
        <v/>
      </c>
      <c r="J342" s="92"/>
      <c r="K342" s="222"/>
      <c r="L342" s="24"/>
      <c r="V342" s="24"/>
      <c r="W342" s="24"/>
      <c r="X342" s="24"/>
      <c r="Y342" s="24"/>
      <c r="Z342" s="24"/>
      <c r="AA342" s="24"/>
      <c r="AB342" s="24"/>
      <c r="AC342" s="24"/>
      <c r="AD342" s="24"/>
      <c r="AE342" s="24"/>
      <c r="AF342" s="24"/>
      <c r="AG342" s="24"/>
      <c r="AH342" s="24"/>
      <c r="AI342" s="24"/>
      <c r="AJ342" s="24"/>
      <c r="AK342" s="24"/>
      <c r="AL342" s="24"/>
      <c r="AM342" s="24"/>
      <c r="AN342" s="24"/>
      <c r="AO342" s="24"/>
      <c r="AP342" s="24"/>
      <c r="AQ342" s="24"/>
      <c r="AR342" s="24"/>
      <c r="AS342" s="24"/>
      <c r="AT342" s="24"/>
    </row>
    <row r="343" spans="2:46" x14ac:dyDescent="0.25">
      <c r="B343" s="347" t="s">
        <v>280</v>
      </c>
      <c r="C343" s="348"/>
      <c r="D343" s="348"/>
      <c r="E343" s="349"/>
      <c r="F343" s="90"/>
      <c r="G343" s="343"/>
      <c r="H343" s="344"/>
      <c r="I343" s="92"/>
      <c r="J343" s="92"/>
      <c r="K343" s="222"/>
      <c r="L343" s="24"/>
      <c r="V343" s="24"/>
      <c r="W343" s="24"/>
      <c r="X343" s="24"/>
      <c r="Y343" s="24"/>
      <c r="Z343" s="24"/>
      <c r="AA343" s="24"/>
      <c r="AB343" s="24"/>
      <c r="AC343" s="24"/>
      <c r="AD343" s="24"/>
      <c r="AE343" s="24"/>
      <c r="AF343" s="24"/>
      <c r="AG343" s="24"/>
      <c r="AH343" s="24"/>
      <c r="AI343" s="24"/>
      <c r="AJ343" s="24"/>
      <c r="AK343" s="24"/>
      <c r="AL343" s="24"/>
      <c r="AM343" s="24"/>
      <c r="AN343" s="24"/>
      <c r="AO343" s="24"/>
      <c r="AP343" s="24"/>
      <c r="AQ343" s="24"/>
      <c r="AR343" s="24"/>
      <c r="AS343" s="24"/>
      <c r="AT343" s="24"/>
    </row>
    <row r="344" spans="2:46" x14ac:dyDescent="0.25">
      <c r="B344" s="347" t="s">
        <v>29</v>
      </c>
      <c r="C344" s="348"/>
      <c r="D344" s="348"/>
      <c r="E344" s="349"/>
      <c r="F344" s="156" t="s">
        <v>51</v>
      </c>
      <c r="G344" s="343"/>
      <c r="H344" s="344"/>
      <c r="I344" s="289" t="str">
        <f>IF(F344="oui","il faut une pente de 1 à 2% pour un système autovidangeable","")</f>
        <v/>
      </c>
      <c r="J344" s="92"/>
      <c r="K344" s="222"/>
      <c r="L344" s="24"/>
      <c r="V344" s="24"/>
      <c r="W344" s="24"/>
      <c r="X344" s="24"/>
      <c r="Y344" s="24"/>
      <c r="Z344" s="24"/>
      <c r="AA344" s="24"/>
      <c r="AB344" s="24"/>
      <c r="AC344" s="24"/>
      <c r="AD344" s="24"/>
      <c r="AE344" s="24"/>
      <c r="AF344" s="24"/>
      <c r="AG344" s="24"/>
      <c r="AH344" s="24"/>
      <c r="AI344" s="24"/>
      <c r="AJ344" s="24"/>
      <c r="AK344" s="24"/>
      <c r="AL344" s="24"/>
      <c r="AM344" s="24"/>
      <c r="AN344" s="24"/>
      <c r="AO344" s="24"/>
      <c r="AP344" s="24"/>
      <c r="AQ344" s="24"/>
      <c r="AR344" s="24"/>
      <c r="AS344" s="24"/>
      <c r="AT344" s="24"/>
    </row>
    <row r="345" spans="2:46" x14ac:dyDescent="0.25">
      <c r="B345" s="347" t="s">
        <v>212</v>
      </c>
      <c r="C345" s="348"/>
      <c r="D345" s="348"/>
      <c r="E345" s="349"/>
      <c r="F345" s="91"/>
      <c r="G345" s="343"/>
      <c r="H345" s="344"/>
      <c r="I345" s="92"/>
      <c r="J345" s="92"/>
      <c r="K345" s="222"/>
      <c r="L345" s="24"/>
      <c r="V345" s="24"/>
      <c r="W345" s="24"/>
      <c r="X345" s="24"/>
      <c r="Y345" s="24"/>
      <c r="Z345" s="24"/>
      <c r="AA345" s="24"/>
      <c r="AB345" s="24"/>
      <c r="AC345" s="24"/>
      <c r="AD345" s="24"/>
      <c r="AE345" s="24"/>
      <c r="AF345" s="24"/>
      <c r="AG345" s="24"/>
      <c r="AH345" s="24"/>
      <c r="AI345" s="24"/>
      <c r="AJ345" s="24"/>
      <c r="AK345" s="24"/>
      <c r="AL345" s="24"/>
      <c r="AM345" s="24"/>
      <c r="AN345" s="24"/>
      <c r="AO345" s="24"/>
      <c r="AP345" s="24"/>
      <c r="AQ345" s="24"/>
      <c r="AR345" s="24"/>
      <c r="AS345" s="24"/>
      <c r="AT345" s="24"/>
    </row>
    <row r="346" spans="2:46" ht="15" customHeight="1" x14ac:dyDescent="0.25">
      <c r="B346" s="347" t="s">
        <v>213</v>
      </c>
      <c r="C346" s="348"/>
      <c r="D346" s="348"/>
      <c r="E346" s="349"/>
      <c r="F346" s="94">
        <f>50*F340</f>
        <v>0</v>
      </c>
      <c r="G346" s="343"/>
      <c r="H346" s="344"/>
      <c r="I346" s="93"/>
      <c r="J346" s="93"/>
      <c r="K346" s="223"/>
      <c r="L346" s="24"/>
      <c r="V346" s="24"/>
      <c r="W346" s="24"/>
      <c r="X346" s="24"/>
      <c r="Y346" s="24"/>
      <c r="Z346" s="24"/>
      <c r="AA346" s="24"/>
      <c r="AB346" s="24"/>
      <c r="AC346" s="24"/>
      <c r="AD346" s="24"/>
      <c r="AE346" s="24"/>
      <c r="AF346" s="24"/>
      <c r="AG346" s="24"/>
      <c r="AH346" s="24"/>
      <c r="AI346" s="24"/>
      <c r="AJ346" s="24"/>
      <c r="AK346" s="24"/>
      <c r="AL346" s="24"/>
      <c r="AM346" s="24"/>
      <c r="AN346" s="24"/>
      <c r="AO346" s="24"/>
      <c r="AP346" s="24"/>
      <c r="AQ346" s="24"/>
      <c r="AR346" s="24"/>
      <c r="AS346" s="24"/>
      <c r="AT346" s="24"/>
    </row>
    <row r="347" spans="2:46" x14ac:dyDescent="0.25">
      <c r="B347" s="347" t="s">
        <v>214</v>
      </c>
      <c r="C347" s="348"/>
      <c r="D347" s="348"/>
      <c r="E347" s="349"/>
      <c r="F347" s="90">
        <v>250</v>
      </c>
      <c r="G347" s="345" t="s">
        <v>281</v>
      </c>
      <c r="H347" s="346"/>
      <c r="I347" s="93"/>
      <c r="J347" s="92"/>
      <c r="K347" s="222"/>
      <c r="L347" s="24"/>
      <c r="V347" s="24"/>
      <c r="W347" s="24"/>
      <c r="X347" s="24"/>
      <c r="Y347" s="24"/>
      <c r="Z347" s="24"/>
      <c r="AA347" s="24"/>
      <c r="AB347" s="24"/>
      <c r="AC347" s="24"/>
      <c r="AD347" s="24"/>
      <c r="AE347" s="24"/>
      <c r="AF347" s="24"/>
      <c r="AG347" s="24"/>
      <c r="AH347" s="24"/>
      <c r="AI347" s="24"/>
      <c r="AJ347" s="24"/>
      <c r="AK347" s="24"/>
      <c r="AL347" s="24"/>
      <c r="AM347" s="24"/>
      <c r="AN347" s="24"/>
      <c r="AO347" s="24"/>
      <c r="AP347" s="24"/>
      <c r="AQ347" s="24"/>
      <c r="AR347" s="24"/>
      <c r="AS347" s="24"/>
      <c r="AT347" s="24"/>
    </row>
    <row r="348" spans="2:46" x14ac:dyDescent="0.25">
      <c r="B348" s="347" t="s">
        <v>215</v>
      </c>
      <c r="C348" s="348"/>
      <c r="D348" s="348"/>
      <c r="E348" s="349"/>
      <c r="F348" s="95">
        <f>F347/100</f>
        <v>2.5</v>
      </c>
      <c r="G348" s="343"/>
      <c r="H348" s="344"/>
      <c r="I348" s="92"/>
      <c r="J348" s="92"/>
      <c r="K348" s="222"/>
      <c r="L348" s="24"/>
      <c r="V348" s="24"/>
      <c r="W348" s="24"/>
      <c r="X348" s="24"/>
      <c r="Y348" s="24"/>
      <c r="Z348" s="24"/>
      <c r="AA348" s="24"/>
      <c r="AB348" s="24"/>
      <c r="AC348" s="24"/>
      <c r="AD348" s="24"/>
      <c r="AE348" s="24"/>
      <c r="AF348" s="24"/>
      <c r="AG348" s="24"/>
      <c r="AH348" s="24"/>
      <c r="AI348" s="24"/>
      <c r="AJ348" s="24"/>
      <c r="AK348" s="24"/>
      <c r="AL348" s="24"/>
      <c r="AM348" s="24"/>
      <c r="AN348" s="24"/>
      <c r="AO348" s="24"/>
      <c r="AP348" s="24"/>
      <c r="AQ348" s="24"/>
      <c r="AR348" s="24"/>
      <c r="AS348" s="24"/>
      <c r="AT348" s="24"/>
    </row>
    <row r="349" spans="2:46" x14ac:dyDescent="0.25">
      <c r="B349" s="391" t="s">
        <v>216</v>
      </c>
      <c r="C349" s="392"/>
      <c r="D349" s="348"/>
      <c r="E349" s="349"/>
      <c r="F349" s="96">
        <v>500</v>
      </c>
      <c r="G349" s="343"/>
      <c r="H349" s="344"/>
      <c r="I349" s="92" t="str">
        <f>IFERROR(IF(F347/F340&lt;0.4, "le projet doit être supérieur à 400 kWh/m² utile",""),"")</f>
        <v/>
      </c>
      <c r="J349" s="92"/>
      <c r="K349" s="222"/>
      <c r="L349" s="24"/>
      <c r="V349" s="24"/>
      <c r="W349" s="24"/>
      <c r="X349" s="24"/>
      <c r="Y349" s="24"/>
      <c r="Z349" s="24"/>
      <c r="AA349" s="24"/>
      <c r="AB349" s="24"/>
      <c r="AC349" s="24"/>
      <c r="AD349" s="24"/>
      <c r="AE349" s="24"/>
      <c r="AF349" s="24"/>
      <c r="AG349" s="24"/>
      <c r="AH349" s="24"/>
      <c r="AI349" s="24"/>
      <c r="AJ349" s="24"/>
      <c r="AK349" s="24"/>
      <c r="AL349" s="24"/>
      <c r="AM349" s="24"/>
      <c r="AN349" s="24"/>
      <c r="AO349" s="24"/>
      <c r="AP349" s="24"/>
      <c r="AQ349" s="24"/>
      <c r="AR349" s="24"/>
      <c r="AS349" s="24"/>
      <c r="AT349" s="24"/>
    </row>
    <row r="350" spans="2:46" ht="16.5" thickBot="1" x14ac:dyDescent="0.3">
      <c r="B350" s="373" t="s">
        <v>218</v>
      </c>
      <c r="C350" s="374"/>
      <c r="D350" s="374"/>
      <c r="E350" s="374"/>
      <c r="F350" s="374"/>
      <c r="G350" s="375"/>
      <c r="H350" s="375"/>
      <c r="I350" s="375"/>
      <c r="J350" s="375"/>
      <c r="K350" s="376"/>
      <c r="L350" s="32"/>
      <c r="V350" s="24"/>
      <c r="W350" s="24"/>
      <c r="X350" s="24"/>
      <c r="Y350" s="24"/>
      <c r="Z350" s="24"/>
      <c r="AA350" s="24"/>
      <c r="AB350" s="24"/>
      <c r="AC350" s="24"/>
      <c r="AD350" s="24"/>
      <c r="AE350" s="24"/>
      <c r="AF350" s="24"/>
      <c r="AG350" s="24"/>
      <c r="AH350" s="24"/>
      <c r="AI350" s="24"/>
      <c r="AJ350" s="24"/>
      <c r="AK350" s="24"/>
      <c r="AL350" s="24"/>
      <c r="AM350" s="24"/>
      <c r="AN350" s="24"/>
      <c r="AO350" s="24"/>
      <c r="AP350" s="24"/>
      <c r="AQ350" s="24"/>
      <c r="AR350" s="24"/>
      <c r="AS350" s="24"/>
      <c r="AT350" s="24"/>
    </row>
    <row r="351" spans="2:46" x14ac:dyDescent="0.25">
      <c r="B351" s="204"/>
      <c r="C351" s="64"/>
      <c r="D351" s="64"/>
      <c r="E351" s="64"/>
      <c r="F351" s="64"/>
      <c r="G351" s="64"/>
      <c r="H351" s="64"/>
      <c r="I351" s="64"/>
      <c r="J351" s="64"/>
      <c r="K351" s="212"/>
      <c r="L351" s="32"/>
      <c r="V351" s="24"/>
      <c r="W351" s="24"/>
      <c r="X351" s="24"/>
      <c r="Y351" s="24"/>
      <c r="Z351" s="24"/>
      <c r="AA351" s="24"/>
      <c r="AB351" s="24"/>
      <c r="AC351" s="24"/>
      <c r="AD351" s="24"/>
      <c r="AE351" s="24"/>
      <c r="AF351" s="24"/>
      <c r="AG351" s="24"/>
      <c r="AH351" s="24"/>
      <c r="AI351" s="24"/>
      <c r="AJ351" s="24"/>
      <c r="AK351" s="24"/>
      <c r="AL351" s="24"/>
      <c r="AM351" s="24"/>
      <c r="AN351" s="24"/>
      <c r="AO351" s="24"/>
      <c r="AP351" s="24"/>
      <c r="AQ351" s="24"/>
      <c r="AR351" s="24"/>
      <c r="AS351" s="24"/>
      <c r="AT351" s="24"/>
    </row>
    <row r="352" spans="2:46" x14ac:dyDescent="0.25">
      <c r="B352" s="204"/>
      <c r="C352" s="65"/>
      <c r="D352" s="65"/>
      <c r="E352" s="65"/>
      <c r="F352" s="65"/>
      <c r="G352" s="65"/>
      <c r="H352" s="65"/>
      <c r="I352" s="65"/>
      <c r="J352" s="65"/>
      <c r="K352" s="212"/>
      <c r="L352" s="32"/>
      <c r="V352" s="24"/>
      <c r="W352" s="24"/>
      <c r="X352" s="24"/>
      <c r="Y352" s="24"/>
      <c r="Z352" s="24"/>
      <c r="AA352" s="24"/>
      <c r="AB352" s="24"/>
      <c r="AC352" s="24"/>
      <c r="AD352" s="24"/>
      <c r="AE352" s="24"/>
      <c r="AF352" s="24"/>
      <c r="AG352" s="24"/>
      <c r="AH352" s="24"/>
      <c r="AI352" s="24"/>
      <c r="AJ352" s="24"/>
      <c r="AK352" s="24"/>
      <c r="AL352" s="24"/>
      <c r="AM352" s="24"/>
      <c r="AN352" s="24"/>
      <c r="AO352" s="24"/>
      <c r="AP352" s="24"/>
      <c r="AQ352" s="24"/>
      <c r="AR352" s="24"/>
      <c r="AS352" s="24"/>
      <c r="AT352" s="24"/>
    </row>
    <row r="353" spans="2:46" x14ac:dyDescent="0.25">
      <c r="B353" s="204"/>
      <c r="C353" s="65"/>
      <c r="D353" s="65"/>
      <c r="E353" s="65"/>
      <c r="F353" s="65"/>
      <c r="G353" s="65"/>
      <c r="H353" s="65"/>
      <c r="I353" s="65"/>
      <c r="J353" s="65"/>
      <c r="K353" s="212"/>
      <c r="L353" s="32"/>
      <c r="V353" s="24"/>
      <c r="W353" s="24"/>
      <c r="X353" s="24"/>
      <c r="Y353" s="24"/>
      <c r="Z353" s="24"/>
      <c r="AA353" s="24"/>
      <c r="AB353" s="24"/>
      <c r="AC353" s="24"/>
      <c r="AD353" s="24"/>
      <c r="AE353" s="24"/>
      <c r="AF353" s="24"/>
      <c r="AG353" s="24"/>
      <c r="AH353" s="24"/>
      <c r="AI353" s="24"/>
      <c r="AJ353" s="24"/>
      <c r="AK353" s="24"/>
      <c r="AL353" s="24"/>
      <c r="AM353" s="24"/>
      <c r="AN353" s="24"/>
      <c r="AO353" s="24"/>
      <c r="AP353" s="24"/>
      <c r="AQ353" s="24"/>
      <c r="AR353" s="24"/>
      <c r="AS353" s="24"/>
      <c r="AT353" s="24"/>
    </row>
    <row r="354" spans="2:46" x14ac:dyDescent="0.25">
      <c r="B354" s="204"/>
      <c r="C354" s="65"/>
      <c r="D354" s="65"/>
      <c r="E354" s="65"/>
      <c r="F354" s="65"/>
      <c r="G354" s="65"/>
      <c r="H354" s="65"/>
      <c r="I354" s="65"/>
      <c r="J354" s="65"/>
      <c r="K354" s="212"/>
      <c r="L354" s="32"/>
      <c r="V354" s="24"/>
      <c r="W354" s="24"/>
      <c r="X354" s="24"/>
      <c r="Y354" s="24"/>
      <c r="Z354" s="24"/>
      <c r="AA354" s="24"/>
      <c r="AB354" s="24"/>
      <c r="AC354" s="24"/>
      <c r="AD354" s="24"/>
      <c r="AE354" s="24"/>
      <c r="AF354" s="24"/>
      <c r="AG354" s="24"/>
      <c r="AH354" s="24"/>
      <c r="AI354" s="24"/>
      <c r="AJ354" s="24"/>
      <c r="AK354" s="24"/>
      <c r="AL354" s="24"/>
      <c r="AM354" s="24"/>
      <c r="AN354" s="24"/>
      <c r="AO354" s="24"/>
      <c r="AP354" s="24"/>
      <c r="AQ354" s="24"/>
      <c r="AR354" s="24"/>
      <c r="AS354" s="24"/>
      <c r="AT354" s="24"/>
    </row>
    <row r="355" spans="2:46" ht="15.75" thickBot="1" x14ac:dyDescent="0.3">
      <c r="B355" s="225"/>
      <c r="C355" s="226"/>
      <c r="D355" s="226"/>
      <c r="E355" s="226"/>
      <c r="F355" s="226"/>
      <c r="G355" s="226"/>
      <c r="H355" s="226"/>
      <c r="I355" s="226"/>
      <c r="J355" s="226"/>
      <c r="K355" s="227"/>
      <c r="L355" s="32"/>
      <c r="V355" s="24"/>
      <c r="W355" s="24"/>
      <c r="X355" s="24"/>
      <c r="Y355" s="24"/>
      <c r="Z355" s="24"/>
      <c r="AA355" s="24"/>
      <c r="AB355" s="24"/>
      <c r="AC355" s="24"/>
      <c r="AD355" s="24"/>
      <c r="AE355" s="24"/>
      <c r="AF355" s="24"/>
      <c r="AG355" s="24"/>
      <c r="AH355" s="24"/>
      <c r="AI355" s="24"/>
      <c r="AJ355" s="24"/>
      <c r="AK355" s="24"/>
      <c r="AL355" s="24"/>
      <c r="AM355" s="24"/>
      <c r="AN355" s="24"/>
      <c r="AO355" s="24"/>
      <c r="AP355" s="24"/>
      <c r="AQ355" s="24"/>
      <c r="AR355" s="24"/>
      <c r="AS355" s="24"/>
      <c r="AT355" s="24"/>
    </row>
    <row r="356" spans="2:46" x14ac:dyDescent="0.25">
      <c r="B356" s="100"/>
      <c r="C356" s="100"/>
      <c r="D356" s="100"/>
      <c r="E356" s="100"/>
      <c r="F356" s="100"/>
      <c r="G356" s="100"/>
      <c r="H356" s="100"/>
      <c r="I356" s="100"/>
      <c r="J356" s="100"/>
      <c r="K356" s="100"/>
      <c r="L356" s="32"/>
      <c r="V356" s="24"/>
      <c r="W356" s="24"/>
      <c r="X356" s="24"/>
      <c r="Y356" s="24"/>
      <c r="Z356" s="24"/>
      <c r="AA356" s="24"/>
      <c r="AB356" s="24"/>
      <c r="AC356" s="24"/>
      <c r="AD356" s="24"/>
      <c r="AE356" s="24"/>
      <c r="AF356" s="24"/>
      <c r="AG356" s="24"/>
      <c r="AH356" s="24"/>
      <c r="AI356" s="24"/>
      <c r="AJ356" s="24"/>
      <c r="AK356" s="24"/>
      <c r="AL356" s="24"/>
      <c r="AM356" s="24"/>
      <c r="AN356" s="24"/>
      <c r="AO356" s="24"/>
      <c r="AP356" s="24"/>
      <c r="AQ356" s="24"/>
      <c r="AR356" s="24"/>
      <c r="AS356" s="24"/>
      <c r="AT356" s="24"/>
    </row>
    <row r="357" spans="2:46" ht="15.75" thickBot="1" x14ac:dyDescent="0.3">
      <c r="B357" s="100"/>
      <c r="C357" s="100"/>
      <c r="D357" s="100"/>
      <c r="E357" s="100"/>
      <c r="F357" s="100"/>
      <c r="G357" s="100"/>
      <c r="H357" s="100"/>
      <c r="I357" s="100"/>
      <c r="J357" s="100"/>
      <c r="K357" s="100"/>
      <c r="L357" s="32"/>
      <c r="V357" s="24"/>
      <c r="W357" s="24"/>
      <c r="X357" s="24"/>
      <c r="Y357" s="24"/>
      <c r="Z357" s="24"/>
      <c r="AA357" s="24"/>
      <c r="AB357" s="24"/>
      <c r="AC357" s="24"/>
      <c r="AD357" s="24"/>
      <c r="AE357" s="24"/>
      <c r="AF357" s="24"/>
      <c r="AG357" s="24"/>
      <c r="AH357" s="24"/>
      <c r="AI357" s="24"/>
      <c r="AJ357" s="24"/>
      <c r="AK357" s="24"/>
      <c r="AL357" s="24"/>
      <c r="AM357" s="24"/>
      <c r="AN357" s="24"/>
      <c r="AO357" s="24"/>
      <c r="AP357" s="24"/>
      <c r="AQ357" s="24"/>
      <c r="AR357" s="24"/>
      <c r="AS357" s="24"/>
      <c r="AT357" s="24"/>
    </row>
    <row r="358" spans="2:46" ht="19.5" thickBot="1" x14ac:dyDescent="0.35">
      <c r="B358" s="377" t="s">
        <v>263</v>
      </c>
      <c r="C358" s="378"/>
      <c r="D358" s="378"/>
      <c r="E358" s="378"/>
      <c r="F358" s="378"/>
      <c r="G358" s="378"/>
      <c r="H358" s="378"/>
      <c r="I358" s="378"/>
      <c r="J358" s="378"/>
      <c r="K358" s="379"/>
      <c r="L358" s="32"/>
      <c r="V358" s="24"/>
      <c r="W358" s="24"/>
      <c r="X358" s="24"/>
      <c r="Y358" s="24"/>
      <c r="Z358" s="24"/>
      <c r="AA358" s="24"/>
      <c r="AB358" s="24"/>
      <c r="AC358" s="24"/>
      <c r="AD358" s="24"/>
      <c r="AE358" s="24"/>
      <c r="AF358" s="24"/>
      <c r="AG358" s="24"/>
      <c r="AH358" s="24"/>
      <c r="AI358" s="24"/>
      <c r="AJ358" s="24"/>
      <c r="AK358" s="24"/>
      <c r="AL358" s="24"/>
      <c r="AM358" s="24"/>
      <c r="AN358" s="24"/>
      <c r="AO358" s="24"/>
      <c r="AP358" s="24"/>
      <c r="AQ358" s="24"/>
      <c r="AR358" s="24"/>
      <c r="AS358" s="24"/>
      <c r="AT358" s="24"/>
    </row>
    <row r="359" spans="2:46" ht="16.5" thickBot="1" x14ac:dyDescent="0.3">
      <c r="B359" s="228" t="s">
        <v>24</v>
      </c>
      <c r="C359" s="180"/>
      <c r="D359" s="180"/>
      <c r="E359" s="180"/>
      <c r="F359" s="180"/>
      <c r="G359" s="180"/>
      <c r="H359" s="180"/>
      <c r="I359" s="180"/>
      <c r="J359" s="180"/>
      <c r="K359" s="229"/>
      <c r="L359" s="32"/>
      <c r="V359" s="24"/>
      <c r="W359" s="24"/>
      <c r="X359" s="24"/>
      <c r="Y359" s="24"/>
      <c r="Z359" s="24"/>
      <c r="AA359" s="24"/>
      <c r="AB359" s="24"/>
      <c r="AC359" s="24"/>
      <c r="AD359" s="24"/>
      <c r="AE359" s="24"/>
      <c r="AF359" s="24"/>
      <c r="AG359" s="24"/>
      <c r="AH359" s="24"/>
      <c r="AI359" s="24"/>
      <c r="AJ359" s="24"/>
      <c r="AK359" s="24"/>
      <c r="AL359" s="24"/>
      <c r="AM359" s="24"/>
      <c r="AN359" s="24"/>
      <c r="AO359" s="24"/>
      <c r="AP359" s="24"/>
      <c r="AQ359" s="24"/>
      <c r="AR359" s="24"/>
      <c r="AS359" s="24"/>
      <c r="AT359" s="24"/>
    </row>
    <row r="360" spans="2:46" x14ac:dyDescent="0.25">
      <c r="B360" s="230" t="s">
        <v>108</v>
      </c>
      <c r="C360" s="130"/>
      <c r="D360" s="130"/>
      <c r="E360" s="130"/>
      <c r="F360" s="131"/>
      <c r="G360" s="175" t="s">
        <v>5</v>
      </c>
      <c r="H360" s="175"/>
      <c r="I360" s="175"/>
      <c r="J360" s="175"/>
      <c r="K360" s="231"/>
      <c r="L360" s="32"/>
      <c r="V360" s="24"/>
      <c r="W360" s="24"/>
      <c r="X360" s="24"/>
      <c r="Y360" s="24"/>
      <c r="Z360" s="24"/>
      <c r="AA360" s="24"/>
      <c r="AB360" s="24"/>
      <c r="AC360" s="24"/>
      <c r="AD360" s="24"/>
      <c r="AE360" s="24"/>
      <c r="AF360" s="24"/>
      <c r="AG360" s="24"/>
      <c r="AH360" s="24"/>
      <c r="AI360" s="24"/>
      <c r="AJ360" s="24"/>
      <c r="AK360" s="24"/>
      <c r="AL360" s="24"/>
      <c r="AM360" s="24"/>
      <c r="AN360" s="24"/>
      <c r="AO360" s="24"/>
      <c r="AP360" s="24"/>
      <c r="AQ360" s="24"/>
      <c r="AR360" s="24"/>
      <c r="AS360" s="24"/>
      <c r="AT360" s="24"/>
    </row>
    <row r="361" spans="2:46" x14ac:dyDescent="0.25">
      <c r="B361" s="347" t="s">
        <v>229</v>
      </c>
      <c r="C361" s="348"/>
      <c r="D361" s="348"/>
      <c r="E361" s="349"/>
      <c r="F361" s="166">
        <f>F340+F326+F312+F298+F284</f>
        <v>0</v>
      </c>
      <c r="G361" s="176"/>
      <c r="H361" s="176"/>
      <c r="I361" s="176"/>
      <c r="J361" s="176"/>
      <c r="K361" s="232"/>
      <c r="L361" s="32"/>
      <c r="V361" s="24"/>
      <c r="W361" s="24"/>
      <c r="X361" s="24"/>
      <c r="Y361" s="24"/>
      <c r="Z361" s="24"/>
      <c r="AA361" s="24"/>
      <c r="AB361" s="24"/>
      <c r="AC361" s="24"/>
      <c r="AD361" s="24"/>
      <c r="AE361" s="24"/>
      <c r="AF361" s="24"/>
      <c r="AG361" s="24"/>
      <c r="AH361" s="24"/>
      <c r="AI361" s="24"/>
      <c r="AJ361" s="24"/>
      <c r="AK361" s="24"/>
      <c r="AL361" s="24"/>
      <c r="AM361" s="24"/>
      <c r="AN361" s="24"/>
      <c r="AO361" s="24"/>
      <c r="AP361" s="24"/>
      <c r="AQ361" s="24"/>
      <c r="AR361" s="24"/>
      <c r="AS361" s="24"/>
      <c r="AT361" s="24"/>
    </row>
    <row r="362" spans="2:46" ht="15" customHeight="1" x14ac:dyDescent="0.25">
      <c r="B362" s="347" t="s">
        <v>212</v>
      </c>
      <c r="C362" s="348"/>
      <c r="D362" s="348"/>
      <c r="E362" s="349"/>
      <c r="F362" s="94">
        <f>F345+F331+F317+F303+F289</f>
        <v>0</v>
      </c>
      <c r="G362" s="176"/>
      <c r="H362" s="176"/>
      <c r="I362" s="176"/>
      <c r="J362" s="176"/>
      <c r="K362" s="232"/>
      <c r="L362" s="32"/>
      <c r="V362" s="24"/>
      <c r="W362" s="24"/>
      <c r="X362" s="24"/>
      <c r="Y362" s="24"/>
      <c r="Z362" s="24"/>
      <c r="AA362" s="24"/>
      <c r="AB362" s="24"/>
      <c r="AC362" s="24"/>
      <c r="AD362" s="24"/>
      <c r="AE362" s="24"/>
      <c r="AF362" s="24"/>
      <c r="AG362" s="24"/>
      <c r="AH362" s="24"/>
      <c r="AI362" s="24"/>
      <c r="AJ362" s="24"/>
      <c r="AK362" s="24"/>
      <c r="AL362" s="24"/>
      <c r="AM362" s="24"/>
      <c r="AN362" s="24"/>
      <c r="AO362" s="24"/>
      <c r="AP362" s="24"/>
      <c r="AQ362" s="24"/>
      <c r="AR362" s="24"/>
      <c r="AS362" s="24"/>
      <c r="AT362" s="24"/>
    </row>
    <row r="363" spans="2:46" ht="15" customHeight="1" x14ac:dyDescent="0.25">
      <c r="B363" s="347" t="s">
        <v>213</v>
      </c>
      <c r="C363" s="348"/>
      <c r="D363" s="348"/>
      <c r="E363" s="349"/>
      <c r="F363" s="94">
        <f>50*F361</f>
        <v>0</v>
      </c>
      <c r="G363" s="176"/>
      <c r="H363" s="176"/>
      <c r="I363" s="176"/>
      <c r="J363" s="176"/>
      <c r="K363" s="232"/>
      <c r="L363" s="32"/>
      <c r="V363" s="24"/>
      <c r="W363" s="24"/>
      <c r="X363" s="24"/>
      <c r="Y363" s="24"/>
      <c r="Z363" s="24"/>
      <c r="AA363" s="24"/>
      <c r="AB363" s="24"/>
      <c r="AC363" s="24"/>
      <c r="AD363" s="24"/>
      <c r="AE363" s="24"/>
      <c r="AF363" s="24"/>
      <c r="AG363" s="24"/>
      <c r="AH363" s="24"/>
      <c r="AI363" s="24"/>
      <c r="AJ363" s="24"/>
      <c r="AK363" s="24"/>
      <c r="AL363" s="24"/>
      <c r="AM363" s="24"/>
      <c r="AN363" s="24"/>
      <c r="AO363" s="24"/>
      <c r="AP363" s="24"/>
      <c r="AQ363" s="24"/>
      <c r="AR363" s="24"/>
      <c r="AS363" s="24"/>
      <c r="AT363" s="24"/>
    </row>
    <row r="364" spans="2:46" ht="15" customHeight="1" x14ac:dyDescent="0.25">
      <c r="B364" s="233"/>
      <c r="C364" s="169"/>
      <c r="D364" s="169"/>
      <c r="E364" s="170" t="s">
        <v>238</v>
      </c>
      <c r="F364" s="174">
        <v>1</v>
      </c>
      <c r="G364" s="177" t="str">
        <f>IF(OR(ecsouprocess="ECS",ecsouprocess="Les deux"),IF(F362/F364&gt;(30*1.1),"attention au surdimensionnement des ballons solaires (cf fiche SOCOL)",IF(F362/F364&lt;(30*0.9),"attention au sous-dimensionnement des ballons solaires (cf fiche SOCOL)","Ok pour le dimensionnement")),"")</f>
        <v>attention au sous-dimensionnement des ballons solaires (cf fiche SOCOL)</v>
      </c>
      <c r="H364" s="176"/>
      <c r="I364" s="176"/>
      <c r="J364" s="176"/>
      <c r="K364" s="232"/>
      <c r="L364" s="32"/>
      <c r="V364" s="24"/>
      <c r="W364" s="24"/>
      <c r="X364" s="24"/>
      <c r="Y364" s="24"/>
      <c r="Z364" s="24"/>
      <c r="AA364" s="24"/>
      <c r="AB364" s="24"/>
      <c r="AC364" s="24"/>
      <c r="AD364" s="24"/>
      <c r="AE364" s="24"/>
      <c r="AF364" s="24"/>
      <c r="AG364" s="24"/>
      <c r="AH364" s="24"/>
      <c r="AI364" s="24"/>
      <c r="AJ364" s="24"/>
      <c r="AK364" s="24"/>
      <c r="AL364" s="24"/>
      <c r="AM364" s="24"/>
      <c r="AN364" s="24"/>
      <c r="AO364" s="24"/>
      <c r="AP364" s="24"/>
      <c r="AQ364" s="24"/>
      <c r="AR364" s="24"/>
      <c r="AS364" s="24"/>
      <c r="AT364" s="24"/>
    </row>
    <row r="365" spans="2:46" ht="15.75" thickBot="1" x14ac:dyDescent="0.3">
      <c r="B365" s="383" t="s">
        <v>214</v>
      </c>
      <c r="C365" s="384"/>
      <c r="D365" s="384"/>
      <c r="E365" s="385"/>
      <c r="F365" s="234">
        <f>F347+F333+F319+F291+F305</f>
        <v>1250</v>
      </c>
      <c r="G365" s="114" t="str">
        <f>IF(F365&gt;120, "Projet pour AAP","")</f>
        <v>Projet pour AAP</v>
      </c>
      <c r="H365" s="235"/>
      <c r="I365" s="235"/>
      <c r="J365" s="235"/>
      <c r="K365" s="236"/>
      <c r="L365" s="32"/>
      <c r="V365" s="24"/>
      <c r="W365" s="24"/>
      <c r="X365" s="24"/>
      <c r="Y365" s="24"/>
      <c r="Z365" s="24"/>
      <c r="AA365" s="24"/>
      <c r="AB365" s="24"/>
      <c r="AC365" s="24"/>
      <c r="AD365" s="24"/>
      <c r="AE365" s="24"/>
      <c r="AF365" s="24"/>
      <c r="AG365" s="24"/>
      <c r="AH365" s="24"/>
      <c r="AI365" s="24"/>
      <c r="AJ365" s="24"/>
      <c r="AK365" s="24"/>
      <c r="AL365" s="24"/>
      <c r="AM365" s="24"/>
      <c r="AN365" s="24"/>
      <c r="AO365" s="24"/>
      <c r="AP365" s="24"/>
      <c r="AQ365" s="24"/>
      <c r="AR365" s="24"/>
      <c r="AS365" s="24"/>
      <c r="AT365" s="24"/>
    </row>
    <row r="366" spans="2:46" x14ac:dyDescent="0.25">
      <c r="B366" s="100"/>
      <c r="C366" s="100"/>
      <c r="D366" s="100"/>
      <c r="E366" s="100"/>
      <c r="F366" s="100"/>
      <c r="G366" s="100"/>
      <c r="H366" s="100"/>
      <c r="I366" s="100"/>
      <c r="J366" s="100"/>
      <c r="K366" s="100"/>
      <c r="L366" s="32"/>
      <c r="V366" s="24"/>
      <c r="W366" s="24"/>
      <c r="X366" s="24"/>
      <c r="Y366" s="24"/>
      <c r="Z366" s="24"/>
      <c r="AA366" s="24"/>
      <c r="AB366" s="24"/>
      <c r="AC366" s="24"/>
      <c r="AD366" s="24"/>
      <c r="AE366" s="24"/>
      <c r="AF366" s="24"/>
      <c r="AG366" s="24"/>
      <c r="AH366" s="24"/>
      <c r="AI366" s="24"/>
      <c r="AJ366" s="24"/>
      <c r="AK366" s="24"/>
      <c r="AL366" s="24"/>
      <c r="AM366" s="24"/>
      <c r="AN366" s="24"/>
      <c r="AO366" s="24"/>
      <c r="AP366" s="24"/>
      <c r="AQ366" s="24"/>
      <c r="AR366" s="24"/>
      <c r="AS366" s="24"/>
      <c r="AT366" s="24"/>
    </row>
    <row r="367" spans="2:46" x14ac:dyDescent="0.25">
      <c r="B367" s="100"/>
      <c r="C367" s="100"/>
      <c r="D367" s="100"/>
      <c r="E367" s="100"/>
      <c r="F367" s="100"/>
      <c r="G367" s="100"/>
      <c r="I367" s="100"/>
      <c r="J367" s="100"/>
      <c r="K367" s="100"/>
      <c r="L367" s="32"/>
      <c r="V367" s="24"/>
      <c r="W367" s="24"/>
      <c r="X367" s="24"/>
      <c r="Y367" s="24"/>
      <c r="Z367" s="24"/>
      <c r="AA367" s="24"/>
      <c r="AB367" s="24"/>
      <c r="AC367" s="24"/>
      <c r="AD367" s="24"/>
      <c r="AE367" s="24"/>
      <c r="AF367" s="24"/>
      <c r="AG367" s="24"/>
      <c r="AH367" s="24"/>
      <c r="AI367" s="24"/>
      <c r="AJ367" s="24"/>
      <c r="AK367" s="24"/>
      <c r="AL367" s="24"/>
      <c r="AM367" s="24"/>
      <c r="AN367" s="24"/>
      <c r="AO367" s="24"/>
      <c r="AP367" s="24"/>
      <c r="AQ367" s="24"/>
      <c r="AR367" s="24"/>
      <c r="AS367" s="24"/>
      <c r="AT367" s="24"/>
    </row>
    <row r="368" spans="2:46" x14ac:dyDescent="0.25">
      <c r="B368" s="100"/>
      <c r="C368" s="100"/>
      <c r="D368" s="100"/>
      <c r="E368" s="100"/>
      <c r="F368" s="100"/>
      <c r="G368" s="100"/>
      <c r="H368" s="32"/>
      <c r="I368" s="100"/>
      <c r="J368" s="100"/>
      <c r="K368" s="100"/>
      <c r="L368" s="32"/>
      <c r="V368" s="24"/>
      <c r="W368" s="24"/>
      <c r="X368" s="24"/>
      <c r="Y368" s="24"/>
      <c r="Z368" s="24"/>
      <c r="AA368" s="24"/>
      <c r="AB368" s="24"/>
      <c r="AC368" s="24"/>
      <c r="AD368" s="24"/>
      <c r="AE368" s="24"/>
      <c r="AF368" s="24"/>
      <c r="AG368" s="24"/>
      <c r="AH368" s="24"/>
      <c r="AI368" s="24"/>
      <c r="AJ368" s="24"/>
      <c r="AK368" s="24"/>
      <c r="AL368" s="24"/>
      <c r="AM368" s="24"/>
      <c r="AN368" s="24"/>
      <c r="AO368" s="24"/>
      <c r="AP368" s="24"/>
      <c r="AQ368" s="24"/>
      <c r="AR368" s="24"/>
      <c r="AS368" s="24"/>
      <c r="AT368" s="24"/>
    </row>
    <row r="369" spans="2:46" x14ac:dyDescent="0.25">
      <c r="B369" s="100"/>
      <c r="C369" s="100"/>
      <c r="D369" s="100"/>
      <c r="E369" s="100"/>
      <c r="F369" s="100"/>
      <c r="G369" s="100"/>
      <c r="H369" s="32"/>
      <c r="I369" s="100"/>
      <c r="J369" s="100"/>
      <c r="K369" s="100"/>
      <c r="L369" s="32"/>
      <c r="V369" s="24"/>
      <c r="W369" s="24"/>
      <c r="X369" s="24"/>
      <c r="Y369" s="24"/>
      <c r="Z369" s="24"/>
      <c r="AA369" s="24"/>
      <c r="AB369" s="24"/>
      <c r="AC369" s="24"/>
      <c r="AD369" s="24"/>
      <c r="AE369" s="24"/>
      <c r="AF369" s="24"/>
      <c r="AG369" s="24"/>
      <c r="AH369" s="24"/>
      <c r="AI369" s="24"/>
      <c r="AJ369" s="24"/>
      <c r="AK369" s="24"/>
      <c r="AL369" s="24"/>
      <c r="AM369" s="24"/>
      <c r="AN369" s="24"/>
      <c r="AO369" s="24"/>
      <c r="AP369" s="24"/>
      <c r="AQ369" s="24"/>
      <c r="AR369" s="24"/>
      <c r="AS369" s="24"/>
      <c r="AT369" s="24"/>
    </row>
    <row r="370" spans="2:46" x14ac:dyDescent="0.25">
      <c r="B370" s="24"/>
      <c r="C370" s="32"/>
      <c r="D370" s="32"/>
      <c r="E370" s="32"/>
      <c r="F370" s="32"/>
      <c r="G370" s="32"/>
      <c r="H370" s="32"/>
      <c r="I370" s="32"/>
      <c r="J370" s="32"/>
      <c r="K370" s="32"/>
      <c r="L370" s="32"/>
      <c r="V370" s="24"/>
      <c r="W370" s="24"/>
      <c r="X370" s="24"/>
      <c r="Y370" s="24"/>
      <c r="Z370" s="24"/>
      <c r="AA370" s="24"/>
      <c r="AB370" s="24"/>
      <c r="AC370" s="24"/>
      <c r="AD370" s="24"/>
      <c r="AE370" s="24"/>
      <c r="AF370" s="24"/>
      <c r="AG370" s="24"/>
      <c r="AH370" s="24"/>
      <c r="AI370" s="24"/>
      <c r="AJ370" s="24"/>
      <c r="AK370" s="24"/>
      <c r="AL370" s="24"/>
      <c r="AM370" s="24"/>
      <c r="AN370" s="24"/>
      <c r="AO370" s="24"/>
      <c r="AP370" s="24"/>
      <c r="AQ370" s="24"/>
      <c r="AR370" s="24"/>
      <c r="AS370" s="24"/>
      <c r="AT370" s="24"/>
    </row>
    <row r="371" spans="2:46" ht="15.75" thickBot="1" x14ac:dyDescent="0.3">
      <c r="B371" s="24"/>
      <c r="C371" s="32"/>
      <c r="D371" s="32"/>
      <c r="E371" s="32"/>
      <c r="F371" s="32"/>
      <c r="G371" s="32"/>
      <c r="H371" s="32"/>
      <c r="I371" s="32"/>
      <c r="J371" s="32"/>
      <c r="L371" s="32"/>
      <c r="M371" s="1"/>
      <c r="V371" s="24"/>
      <c r="W371" s="24"/>
      <c r="X371" s="24"/>
      <c r="Y371" s="24"/>
      <c r="Z371" s="24"/>
      <c r="AA371" s="24"/>
      <c r="AB371" s="24"/>
      <c r="AC371" s="24"/>
      <c r="AD371" s="24"/>
      <c r="AE371" s="24"/>
      <c r="AF371" s="24"/>
      <c r="AG371" s="24"/>
      <c r="AH371" s="24"/>
      <c r="AI371" s="24"/>
      <c r="AJ371" s="24"/>
      <c r="AK371" s="24"/>
      <c r="AL371" s="24"/>
      <c r="AM371" s="24"/>
      <c r="AN371" s="24"/>
      <c r="AO371" s="24"/>
      <c r="AP371" s="24"/>
      <c r="AQ371" s="24"/>
      <c r="AR371" s="24"/>
      <c r="AS371" s="24"/>
      <c r="AT371" s="24"/>
    </row>
    <row r="372" spans="2:46" ht="19.5" thickBot="1" x14ac:dyDescent="0.35">
      <c r="B372" s="377" t="s">
        <v>258</v>
      </c>
      <c r="C372" s="378"/>
      <c r="D372" s="378"/>
      <c r="E372" s="378"/>
      <c r="F372" s="378"/>
      <c r="G372" s="378"/>
      <c r="H372" s="378"/>
      <c r="I372" s="378"/>
      <c r="J372" s="378"/>
      <c r="K372" s="379"/>
      <c r="L372" s="32"/>
      <c r="V372" s="24"/>
      <c r="W372" s="24"/>
      <c r="X372" s="24"/>
      <c r="Y372" s="24"/>
      <c r="Z372" s="24"/>
      <c r="AA372" s="24"/>
      <c r="AB372" s="24"/>
      <c r="AC372" s="24"/>
      <c r="AD372" s="24"/>
      <c r="AE372" s="24"/>
      <c r="AF372" s="24"/>
      <c r="AG372" s="24"/>
      <c r="AH372" s="24"/>
      <c r="AI372" s="24"/>
      <c r="AJ372" s="24"/>
      <c r="AK372" s="24"/>
      <c r="AL372" s="24"/>
      <c r="AM372" s="24"/>
      <c r="AN372" s="24"/>
      <c r="AO372" s="24"/>
      <c r="AP372" s="24"/>
      <c r="AQ372" s="24"/>
      <c r="AR372" s="24"/>
      <c r="AS372" s="24"/>
      <c r="AT372" s="24"/>
    </row>
    <row r="373" spans="2:46" s="24" customFormat="1" x14ac:dyDescent="0.25">
      <c r="B373" s="386" t="s">
        <v>25</v>
      </c>
      <c r="C373" s="387"/>
      <c r="D373" s="388"/>
      <c r="E373" s="129" t="s">
        <v>15</v>
      </c>
      <c r="F373" s="129" t="s">
        <v>112</v>
      </c>
      <c r="G373" s="129" t="s">
        <v>5</v>
      </c>
      <c r="H373" s="380" t="s">
        <v>49</v>
      </c>
      <c r="I373" s="381"/>
      <c r="J373" s="381"/>
      <c r="K373" s="382"/>
      <c r="L373" s="32"/>
    </row>
    <row r="374" spans="2:46" s="24" customFormat="1" x14ac:dyDescent="0.25">
      <c r="B374" s="347" t="s">
        <v>31</v>
      </c>
      <c r="C374" s="348"/>
      <c r="D374" s="349"/>
      <c r="E374" s="276"/>
      <c r="F374" s="294">
        <f>F365</f>
        <v>1250</v>
      </c>
      <c r="G374" s="17"/>
      <c r="H374" s="114"/>
      <c r="I374" s="115"/>
      <c r="J374" s="115"/>
      <c r="K374" s="237"/>
      <c r="L374" s="32"/>
    </row>
    <row r="375" spans="2:46" x14ac:dyDescent="0.25">
      <c r="B375" s="347" t="s">
        <v>32</v>
      </c>
      <c r="C375" s="348"/>
      <c r="D375" s="349"/>
      <c r="E375" s="295">
        <f>E374/E272</f>
        <v>0</v>
      </c>
      <c r="F375" s="296">
        <f>F374/E272</f>
        <v>2.860411899313501</v>
      </c>
      <c r="G375" s="19"/>
      <c r="H375" s="114"/>
      <c r="I375" s="115"/>
      <c r="J375" s="115"/>
      <c r="K375" s="237"/>
      <c r="L375" s="32"/>
      <c r="V375" s="24"/>
      <c r="W375" s="24"/>
      <c r="X375" s="24"/>
      <c r="Y375" s="24"/>
      <c r="Z375" s="24"/>
      <c r="AA375" s="24"/>
      <c r="AB375" s="24"/>
      <c r="AC375" s="24"/>
      <c r="AD375" s="24"/>
      <c r="AE375" s="24"/>
      <c r="AF375" s="24"/>
      <c r="AG375" s="24"/>
      <c r="AH375" s="24"/>
      <c r="AI375" s="24"/>
      <c r="AJ375" s="24"/>
      <c r="AK375" s="24"/>
      <c r="AL375" s="24"/>
      <c r="AM375" s="24"/>
      <c r="AN375" s="24"/>
      <c r="AO375" s="24"/>
      <c r="AP375" s="24"/>
      <c r="AQ375" s="24"/>
      <c r="AR375" s="24"/>
      <c r="AS375" s="24"/>
      <c r="AT375" s="24"/>
    </row>
    <row r="376" spans="2:46" s="24" customFormat="1" ht="15.75" thickBot="1" x14ac:dyDescent="0.3">
      <c r="B376" s="383" t="s">
        <v>33</v>
      </c>
      <c r="C376" s="384"/>
      <c r="D376" s="385"/>
      <c r="E376" s="297">
        <f>IFERROR(((E380-(E67-E374)/E381)/E380),"")</f>
        <v>0</v>
      </c>
      <c r="F376" s="298">
        <f>IFERROR((E380-(F378)/F381-F292)/E380,"")</f>
        <v>11.803529411764707</v>
      </c>
      <c r="G376" s="17"/>
      <c r="H376" s="114" t="str">
        <f>IFERROR(IF(F376&gt;0.3, "Fsav doit être au minimum de 30%",""),"")</f>
        <v>Fsav doit être au minimum de 30%</v>
      </c>
      <c r="I376" s="115"/>
      <c r="J376" s="115"/>
      <c r="K376" s="237"/>
      <c r="L376" s="32"/>
    </row>
    <row r="377" spans="2:46" s="24" customFormat="1" x14ac:dyDescent="0.25">
      <c r="B377" s="386" t="s">
        <v>34</v>
      </c>
      <c r="C377" s="387"/>
      <c r="D377" s="388"/>
      <c r="E377" s="68"/>
      <c r="F377" s="68"/>
      <c r="G377" s="17"/>
      <c r="H377" s="114"/>
      <c r="I377" s="115"/>
      <c r="J377" s="115"/>
      <c r="K377" s="237"/>
      <c r="L377" s="32"/>
    </row>
    <row r="378" spans="2:46" x14ac:dyDescent="0.25">
      <c r="B378" s="347" t="s">
        <v>35</v>
      </c>
      <c r="C378" s="348"/>
      <c r="D378" s="349"/>
      <c r="E378" s="299">
        <f>(E67-E374)</f>
        <v>100</v>
      </c>
      <c r="F378" s="300">
        <f>(E67-F374)</f>
        <v>-1150</v>
      </c>
      <c r="G378" s="17"/>
      <c r="H378" s="114"/>
      <c r="I378" s="115"/>
      <c r="J378" s="115"/>
      <c r="K378" s="237"/>
      <c r="L378" s="32"/>
      <c r="V378" s="24"/>
      <c r="W378" s="24"/>
      <c r="X378" s="24"/>
      <c r="Y378" s="24"/>
      <c r="Z378" s="24"/>
      <c r="AA378" s="24"/>
      <c r="AB378" s="24"/>
      <c r="AC378" s="24"/>
      <c r="AD378" s="24"/>
      <c r="AE378" s="24"/>
      <c r="AF378" s="24"/>
      <c r="AG378" s="24"/>
      <c r="AH378" s="24"/>
      <c r="AI378" s="24"/>
      <c r="AJ378" s="24"/>
      <c r="AK378" s="24"/>
      <c r="AL378" s="24"/>
      <c r="AM378" s="24"/>
      <c r="AN378" s="24"/>
      <c r="AO378" s="24"/>
      <c r="AP378" s="24"/>
      <c r="AQ378" s="24"/>
      <c r="AR378" s="24"/>
      <c r="AS378" s="24"/>
      <c r="AT378" s="24"/>
    </row>
    <row r="379" spans="2:46" ht="15" customHeight="1" x14ac:dyDescent="0.25">
      <c r="B379" s="347" t="s">
        <v>36</v>
      </c>
      <c r="C379" s="348"/>
      <c r="D379" s="349"/>
      <c r="E379" s="307" t="s">
        <v>37</v>
      </c>
      <c r="F379" s="308" t="s">
        <v>37</v>
      </c>
      <c r="G379" s="17"/>
      <c r="H379" s="114"/>
      <c r="I379" s="115"/>
      <c r="J379" s="115"/>
      <c r="K379" s="237"/>
      <c r="L379" s="32"/>
      <c r="V379" s="24"/>
      <c r="W379" s="24"/>
      <c r="X379" s="24"/>
      <c r="Y379" s="24"/>
      <c r="Z379" s="24"/>
      <c r="AA379" s="24"/>
      <c r="AB379" s="24"/>
      <c r="AC379" s="24"/>
      <c r="AD379" s="24"/>
      <c r="AE379" s="24"/>
      <c r="AF379" s="24"/>
      <c r="AG379" s="24"/>
      <c r="AH379" s="24"/>
      <c r="AI379" s="24"/>
      <c r="AJ379" s="24"/>
      <c r="AK379" s="24"/>
      <c r="AL379" s="24"/>
      <c r="AM379" s="24"/>
      <c r="AN379" s="24"/>
      <c r="AO379" s="24"/>
      <c r="AP379" s="24"/>
      <c r="AQ379" s="24"/>
      <c r="AR379" s="24"/>
      <c r="AS379" s="24"/>
      <c r="AT379" s="24"/>
    </row>
    <row r="380" spans="2:46" x14ac:dyDescent="0.25">
      <c r="B380" s="347" t="s">
        <v>38</v>
      </c>
      <c r="C380" s="348"/>
      <c r="D380" s="349"/>
      <c r="E380" s="301">
        <f>(E67-E374)/E381</f>
        <v>125</v>
      </c>
      <c r="F380" s="302">
        <f>(E67-F374)/F381</f>
        <v>-1352.9411764705883</v>
      </c>
      <c r="G380" s="17"/>
      <c r="H380" s="114"/>
      <c r="I380" s="115"/>
      <c r="J380" s="115"/>
      <c r="K380" s="237"/>
      <c r="L380" s="32"/>
      <c r="V380" s="24"/>
      <c r="W380" s="24"/>
      <c r="X380" s="24"/>
      <c r="Y380" s="24"/>
      <c r="Z380" s="24"/>
      <c r="AA380" s="24"/>
      <c r="AB380" s="24"/>
      <c r="AC380" s="24"/>
      <c r="AD380" s="24"/>
      <c r="AE380" s="24"/>
      <c r="AF380" s="24"/>
      <c r="AG380" s="24"/>
      <c r="AH380" s="24"/>
      <c r="AI380" s="24"/>
      <c r="AJ380" s="24"/>
      <c r="AK380" s="24"/>
      <c r="AL380" s="24"/>
      <c r="AM380" s="24"/>
      <c r="AN380" s="24"/>
      <c r="AO380" s="24"/>
      <c r="AP380" s="24"/>
      <c r="AQ380" s="24"/>
      <c r="AR380" s="24"/>
      <c r="AS380" s="24"/>
      <c r="AT380" s="24"/>
    </row>
    <row r="381" spans="2:46" ht="15" customHeight="1" x14ac:dyDescent="0.25">
      <c r="B381" s="347" t="s">
        <v>110</v>
      </c>
      <c r="C381" s="348"/>
      <c r="D381" s="349"/>
      <c r="E381" s="303">
        <v>0.8</v>
      </c>
      <c r="F381" s="304">
        <v>0.85</v>
      </c>
      <c r="G381" s="277" t="s">
        <v>282</v>
      </c>
      <c r="H381" s="114"/>
      <c r="I381" s="115"/>
      <c r="J381" s="115"/>
      <c r="K381" s="237"/>
      <c r="L381" s="32"/>
      <c r="V381" s="24"/>
      <c r="W381" s="24"/>
      <c r="X381" s="24"/>
      <c r="Y381" s="24"/>
      <c r="Z381" s="24"/>
      <c r="AA381" s="24"/>
      <c r="AB381" s="24"/>
      <c r="AC381" s="24"/>
      <c r="AD381" s="24"/>
      <c r="AE381" s="24"/>
      <c r="AF381" s="24"/>
      <c r="AG381" s="24"/>
      <c r="AH381" s="24"/>
      <c r="AI381" s="24"/>
      <c r="AJ381" s="24"/>
      <c r="AK381" s="24"/>
      <c r="AL381" s="24"/>
      <c r="AM381" s="24"/>
      <c r="AN381" s="24"/>
      <c r="AO381" s="24"/>
      <c r="AP381" s="24"/>
      <c r="AQ381" s="24"/>
      <c r="AR381" s="24"/>
      <c r="AS381" s="24"/>
      <c r="AT381" s="24"/>
    </row>
    <row r="382" spans="2:46" ht="15" customHeight="1" thickBot="1" x14ac:dyDescent="0.3">
      <c r="B382" s="383" t="s">
        <v>39</v>
      </c>
      <c r="C382" s="384"/>
      <c r="D382" s="385"/>
      <c r="E382" s="305">
        <v>5</v>
      </c>
      <c r="F382" s="306">
        <v>5</v>
      </c>
      <c r="G382" s="17"/>
      <c r="H382" s="114"/>
      <c r="I382" s="115"/>
      <c r="J382" s="115"/>
      <c r="K382" s="237"/>
      <c r="L382" s="32"/>
      <c r="V382" s="24"/>
      <c r="W382" s="24"/>
      <c r="X382" s="24"/>
      <c r="Y382" s="24"/>
      <c r="Z382" s="24"/>
      <c r="AA382" s="24"/>
      <c r="AB382" s="24"/>
      <c r="AC382" s="24"/>
      <c r="AD382" s="24"/>
      <c r="AE382" s="24"/>
      <c r="AF382" s="24"/>
      <c r="AG382" s="24"/>
      <c r="AH382" s="24"/>
      <c r="AI382" s="24"/>
      <c r="AJ382" s="24"/>
      <c r="AK382" s="24"/>
      <c r="AL382" s="24"/>
      <c r="AM382" s="24"/>
      <c r="AN382" s="24"/>
      <c r="AO382" s="24"/>
      <c r="AP382" s="24"/>
      <c r="AQ382" s="24"/>
      <c r="AR382" s="24"/>
      <c r="AS382" s="24"/>
      <c r="AT382" s="24"/>
    </row>
    <row r="383" spans="2:46" ht="15" hidden="1" customHeight="1" x14ac:dyDescent="0.25">
      <c r="B383" s="386" t="s">
        <v>109</v>
      </c>
      <c r="C383" s="387"/>
      <c r="D383" s="388"/>
      <c r="E383" s="68"/>
      <c r="F383" s="68"/>
      <c r="G383" s="17"/>
      <c r="H383" s="114"/>
      <c r="I383" s="115"/>
      <c r="J383" s="115"/>
      <c r="K383" s="237"/>
      <c r="L383" s="32"/>
      <c r="V383" s="24"/>
      <c r="W383" s="24"/>
      <c r="X383" s="24"/>
      <c r="Y383" s="24"/>
      <c r="Z383" s="24"/>
      <c r="AA383" s="24"/>
      <c r="AB383" s="24"/>
      <c r="AC383" s="24"/>
      <c r="AD383" s="24"/>
      <c r="AE383" s="24"/>
      <c r="AF383" s="24"/>
      <c r="AG383" s="24"/>
      <c r="AH383" s="24"/>
      <c r="AI383" s="24"/>
      <c r="AJ383" s="24"/>
      <c r="AK383" s="24"/>
      <c r="AL383" s="24"/>
      <c r="AM383" s="24"/>
      <c r="AN383" s="24"/>
      <c r="AO383" s="24"/>
      <c r="AP383" s="24"/>
      <c r="AQ383" s="24"/>
      <c r="AR383" s="24"/>
      <c r="AS383" s="24"/>
      <c r="AT383" s="24"/>
    </row>
    <row r="384" spans="2:46" ht="15" hidden="1" customHeight="1" x14ac:dyDescent="0.25">
      <c r="B384" s="367" t="s">
        <v>40</v>
      </c>
      <c r="C384" s="368"/>
      <c r="D384" s="369"/>
      <c r="E384" s="162">
        <v>0</v>
      </c>
      <c r="F384" s="163">
        <v>0</v>
      </c>
      <c r="G384" s="17"/>
      <c r="H384" s="114"/>
      <c r="I384" s="115"/>
      <c r="J384" s="115"/>
      <c r="K384" s="237"/>
      <c r="L384" s="32"/>
      <c r="V384" s="24"/>
      <c r="W384" s="24"/>
      <c r="X384" s="24"/>
      <c r="Y384" s="24"/>
      <c r="Z384" s="24"/>
      <c r="AA384" s="24"/>
      <c r="AB384" s="24"/>
      <c r="AC384" s="24"/>
      <c r="AD384" s="24"/>
      <c r="AE384" s="24"/>
      <c r="AF384" s="24"/>
      <c r="AG384" s="24"/>
      <c r="AH384" s="24"/>
      <c r="AI384" s="24"/>
      <c r="AJ384" s="24"/>
      <c r="AK384" s="24"/>
      <c r="AL384" s="24"/>
      <c r="AM384" s="24"/>
      <c r="AN384" s="24"/>
      <c r="AO384" s="24"/>
      <c r="AP384" s="24"/>
      <c r="AQ384" s="24"/>
      <c r="AR384" s="24"/>
      <c r="AS384" s="24"/>
      <c r="AT384" s="24"/>
    </row>
    <row r="385" spans="2:46" ht="15" hidden="1" customHeight="1" x14ac:dyDescent="0.25">
      <c r="B385" s="367" t="s">
        <v>36</v>
      </c>
      <c r="C385" s="368"/>
      <c r="D385" s="369"/>
      <c r="E385" s="157" t="s">
        <v>37</v>
      </c>
      <c r="F385" s="157" t="s">
        <v>37</v>
      </c>
      <c r="G385" s="17"/>
      <c r="H385" s="114"/>
      <c r="I385" s="115"/>
      <c r="J385" s="115"/>
      <c r="K385" s="237"/>
      <c r="L385" s="32"/>
      <c r="V385" s="24"/>
      <c r="W385" s="24"/>
      <c r="X385" s="24"/>
      <c r="Y385" s="24"/>
      <c r="Z385" s="24"/>
      <c r="AA385" s="24"/>
      <c r="AB385" s="24"/>
      <c r="AC385" s="24"/>
      <c r="AD385" s="24"/>
      <c r="AE385" s="24"/>
      <c r="AF385" s="24"/>
      <c r="AG385" s="24"/>
      <c r="AH385" s="24"/>
      <c r="AI385" s="24"/>
      <c r="AJ385" s="24"/>
      <c r="AK385" s="24"/>
      <c r="AL385" s="24"/>
      <c r="AM385" s="24"/>
      <c r="AN385" s="24"/>
      <c r="AO385" s="24"/>
      <c r="AP385" s="24"/>
      <c r="AQ385" s="24"/>
      <c r="AR385" s="24"/>
      <c r="AS385" s="24"/>
      <c r="AT385" s="24"/>
    </row>
    <row r="386" spans="2:46" ht="15" hidden="1" customHeight="1" x14ac:dyDescent="0.25">
      <c r="B386" s="367" t="s">
        <v>38</v>
      </c>
      <c r="C386" s="368"/>
      <c r="D386" s="369"/>
      <c r="E386" s="164">
        <f>E384/E387</f>
        <v>0</v>
      </c>
      <c r="F386" s="165">
        <f>F384/F387</f>
        <v>0</v>
      </c>
      <c r="G386" s="17"/>
      <c r="H386" s="114"/>
      <c r="I386" s="115"/>
      <c r="J386" s="115"/>
      <c r="K386" s="237"/>
      <c r="L386" s="32"/>
      <c r="V386" s="24"/>
      <c r="W386" s="24"/>
      <c r="X386" s="24"/>
      <c r="Y386" s="24"/>
      <c r="Z386" s="24"/>
      <c r="AA386" s="24"/>
      <c r="AB386" s="24"/>
      <c r="AC386" s="24"/>
      <c r="AD386" s="24"/>
      <c r="AE386" s="24"/>
      <c r="AF386" s="24"/>
      <c r="AG386" s="24"/>
      <c r="AH386" s="24"/>
      <c r="AI386" s="24"/>
      <c r="AJ386" s="24"/>
      <c r="AK386" s="24"/>
      <c r="AL386" s="24"/>
      <c r="AM386" s="24"/>
      <c r="AN386" s="24"/>
      <c r="AO386" s="24"/>
      <c r="AP386" s="24"/>
      <c r="AQ386" s="24"/>
      <c r="AR386" s="24"/>
      <c r="AS386" s="24"/>
      <c r="AT386" s="24"/>
    </row>
    <row r="387" spans="2:46" ht="15.75" hidden="1" customHeight="1" x14ac:dyDescent="0.25">
      <c r="B387" s="367" t="s">
        <v>111</v>
      </c>
      <c r="C387" s="368"/>
      <c r="D387" s="369"/>
      <c r="E387" s="16">
        <v>0.8</v>
      </c>
      <c r="F387" s="20">
        <v>0.85</v>
      </c>
      <c r="G387" s="158" t="s">
        <v>17</v>
      </c>
      <c r="H387" s="114"/>
      <c r="I387" s="115"/>
      <c r="J387" s="115"/>
      <c r="K387" s="237"/>
      <c r="L387" s="32"/>
      <c r="V387" s="24"/>
      <c r="W387" s="24"/>
      <c r="X387" s="24"/>
      <c r="Y387" s="24"/>
      <c r="Z387" s="24"/>
      <c r="AA387" s="24"/>
      <c r="AB387" s="24"/>
      <c r="AC387" s="24"/>
      <c r="AD387" s="24"/>
      <c r="AE387" s="24"/>
      <c r="AF387" s="24"/>
      <c r="AG387" s="24"/>
      <c r="AH387" s="24"/>
      <c r="AI387" s="24"/>
      <c r="AJ387" s="24"/>
      <c r="AK387" s="24"/>
      <c r="AL387" s="24"/>
      <c r="AM387" s="24"/>
      <c r="AN387" s="24"/>
      <c r="AO387" s="24"/>
      <c r="AP387" s="24"/>
      <c r="AQ387" s="24"/>
      <c r="AR387" s="24"/>
      <c r="AS387" s="24"/>
      <c r="AT387" s="24"/>
    </row>
    <row r="388" spans="2:46" ht="15.75" hidden="1" customHeight="1" thickBot="1" x14ac:dyDescent="0.3">
      <c r="B388" s="370" t="s">
        <v>39</v>
      </c>
      <c r="C388" s="371"/>
      <c r="D388" s="372"/>
      <c r="E388" s="21">
        <v>5</v>
      </c>
      <c r="F388" s="22">
        <v>5</v>
      </c>
      <c r="G388" s="17"/>
      <c r="H388" s="114"/>
      <c r="I388" s="115"/>
      <c r="J388" s="115"/>
      <c r="K388" s="237"/>
      <c r="L388" s="32"/>
      <c r="V388" s="24"/>
      <c r="W388" s="24"/>
      <c r="X388" s="24"/>
      <c r="Y388" s="24"/>
      <c r="Z388" s="24"/>
      <c r="AA388" s="24"/>
      <c r="AB388" s="24"/>
      <c r="AC388" s="24"/>
      <c r="AD388" s="24"/>
      <c r="AE388" s="24"/>
      <c r="AF388" s="24"/>
      <c r="AG388" s="24"/>
      <c r="AH388" s="24"/>
      <c r="AI388" s="24"/>
      <c r="AJ388" s="24"/>
      <c r="AK388" s="24"/>
      <c r="AL388" s="24"/>
      <c r="AM388" s="24"/>
      <c r="AN388" s="24"/>
      <c r="AO388" s="24"/>
      <c r="AP388" s="24"/>
      <c r="AQ388" s="24"/>
      <c r="AR388" s="24"/>
      <c r="AS388" s="24"/>
      <c r="AT388" s="24"/>
    </row>
    <row r="389" spans="2:46" x14ac:dyDescent="0.25">
      <c r="B389" s="386" t="s">
        <v>41</v>
      </c>
      <c r="C389" s="387"/>
      <c r="D389" s="388"/>
      <c r="E389" s="68"/>
      <c r="F389" s="68"/>
      <c r="G389" s="17"/>
      <c r="H389" s="114"/>
      <c r="I389" s="115"/>
      <c r="J389" s="115"/>
      <c r="K389" s="237"/>
      <c r="L389" s="32"/>
      <c r="V389" s="24"/>
      <c r="W389" s="24"/>
      <c r="X389" s="24"/>
      <c r="Y389" s="24"/>
      <c r="Z389" s="24"/>
      <c r="AA389" s="24"/>
      <c r="AB389" s="24"/>
      <c r="AC389" s="24"/>
      <c r="AD389" s="24"/>
      <c r="AE389" s="24"/>
      <c r="AF389" s="24"/>
      <c r="AG389" s="24"/>
      <c r="AH389" s="24"/>
      <c r="AI389" s="24"/>
      <c r="AJ389" s="24"/>
      <c r="AK389" s="24"/>
      <c r="AL389" s="24"/>
      <c r="AM389" s="24"/>
      <c r="AN389" s="24"/>
      <c r="AO389" s="24"/>
      <c r="AP389" s="24"/>
      <c r="AQ389" s="24"/>
      <c r="AR389" s="24"/>
      <c r="AS389" s="24"/>
      <c r="AT389" s="24"/>
    </row>
    <row r="390" spans="2:46" x14ac:dyDescent="0.25">
      <c r="B390" s="347" t="s">
        <v>220</v>
      </c>
      <c r="C390" s="348"/>
      <c r="D390" s="349"/>
      <c r="E390" s="309">
        <f>E380+E386</f>
        <v>125</v>
      </c>
      <c r="F390" s="310">
        <f>F380+F386</f>
        <v>-1352.9411764705883</v>
      </c>
      <c r="G390" s="18"/>
      <c r="H390" s="114"/>
      <c r="I390" s="115"/>
      <c r="J390" s="115"/>
      <c r="K390" s="237"/>
      <c r="L390" s="32"/>
      <c r="V390" s="24"/>
      <c r="W390" s="24"/>
      <c r="X390" s="24"/>
      <c r="Y390" s="24"/>
      <c r="Z390" s="24"/>
      <c r="AA390" s="24"/>
      <c r="AB390" s="24"/>
      <c r="AC390" s="24"/>
      <c r="AD390" s="24"/>
      <c r="AE390" s="24"/>
      <c r="AF390" s="24"/>
      <c r="AG390" s="24"/>
      <c r="AH390" s="24"/>
      <c r="AI390" s="24"/>
      <c r="AJ390" s="24"/>
      <c r="AK390" s="24"/>
      <c r="AL390" s="24"/>
      <c r="AM390" s="24"/>
      <c r="AN390" s="24"/>
      <c r="AO390" s="24"/>
      <c r="AP390" s="24"/>
      <c r="AQ390" s="24"/>
      <c r="AR390" s="24"/>
      <c r="AS390" s="24"/>
      <c r="AT390" s="24"/>
    </row>
    <row r="391" spans="2:46" x14ac:dyDescent="0.25">
      <c r="B391" s="347" t="s">
        <v>221</v>
      </c>
      <c r="C391" s="348"/>
      <c r="D391" s="349"/>
      <c r="E391" s="311">
        <f>E378+E384</f>
        <v>100</v>
      </c>
      <c r="F391" s="312">
        <f>F378+F384</f>
        <v>-1150</v>
      </c>
      <c r="G391" s="18"/>
      <c r="H391" s="114"/>
      <c r="I391" s="115"/>
      <c r="J391" s="115"/>
      <c r="K391" s="237"/>
      <c r="L391" s="32"/>
      <c r="V391" s="24"/>
      <c r="W391" s="24"/>
      <c r="X391" s="24"/>
      <c r="Y391" s="24"/>
      <c r="Z391" s="24"/>
      <c r="AA391" s="24"/>
      <c r="AB391" s="24"/>
      <c r="AC391" s="24"/>
      <c r="AD391" s="24"/>
      <c r="AE391" s="24"/>
      <c r="AF391" s="24"/>
      <c r="AG391" s="24"/>
      <c r="AH391" s="24"/>
      <c r="AI391" s="24"/>
      <c r="AJ391" s="24"/>
      <c r="AK391" s="24"/>
      <c r="AL391" s="24"/>
      <c r="AM391" s="24"/>
      <c r="AN391" s="24"/>
      <c r="AO391" s="24"/>
      <c r="AP391" s="24"/>
      <c r="AQ391" s="24"/>
      <c r="AR391" s="24"/>
      <c r="AS391" s="24"/>
      <c r="AT391" s="24"/>
    </row>
    <row r="392" spans="2:46" x14ac:dyDescent="0.25">
      <c r="B392" s="347" t="s">
        <v>222</v>
      </c>
      <c r="C392" s="348"/>
      <c r="D392" s="349"/>
      <c r="E392" s="311">
        <v>0.5</v>
      </c>
      <c r="F392" s="312">
        <f>F382+F388</f>
        <v>10</v>
      </c>
      <c r="G392" s="17"/>
      <c r="H392" s="114"/>
      <c r="I392" s="115"/>
      <c r="J392" s="115"/>
      <c r="K392" s="237"/>
      <c r="L392" s="32"/>
      <c r="V392" s="24"/>
      <c r="W392" s="24"/>
      <c r="X392" s="24"/>
      <c r="Y392" s="24"/>
      <c r="Z392" s="24"/>
      <c r="AA392" s="24"/>
      <c r="AB392" s="24"/>
      <c r="AC392" s="24"/>
      <c r="AD392" s="24"/>
      <c r="AE392" s="24"/>
      <c r="AF392" s="24"/>
      <c r="AG392" s="24"/>
      <c r="AH392" s="24"/>
      <c r="AI392" s="24"/>
      <c r="AJ392" s="24"/>
      <c r="AK392" s="24"/>
      <c r="AL392" s="24"/>
      <c r="AM392" s="24"/>
      <c r="AN392" s="24"/>
      <c r="AO392" s="24"/>
      <c r="AP392" s="24"/>
      <c r="AQ392" s="24"/>
      <c r="AR392" s="24"/>
      <c r="AS392" s="24"/>
      <c r="AT392" s="24"/>
    </row>
    <row r="393" spans="2:46" s="24" customFormat="1" x14ac:dyDescent="0.25">
      <c r="B393" s="347" t="s">
        <v>42</v>
      </c>
      <c r="C393" s="348"/>
      <c r="D393" s="349"/>
      <c r="E393" s="313">
        <f>E374/E391</f>
        <v>0</v>
      </c>
      <c r="F393" s="314">
        <f>(F374-F292*2.5)/(F391+F374)</f>
        <v>12.4375</v>
      </c>
      <c r="G393" s="17"/>
      <c r="H393" s="114"/>
      <c r="I393" s="115"/>
      <c r="J393" s="115"/>
      <c r="K393" s="237"/>
      <c r="L393" s="32"/>
    </row>
    <row r="394" spans="2:46" s="24" customFormat="1" ht="15.75" thickBot="1" x14ac:dyDescent="0.3">
      <c r="B394" s="383" t="s">
        <v>223</v>
      </c>
      <c r="C394" s="384"/>
      <c r="D394" s="385"/>
      <c r="E394" s="315"/>
      <c r="F394" s="316">
        <f>-(E390-F390)*0.243</f>
        <v>-359.13970588235293</v>
      </c>
      <c r="G394" s="238"/>
      <c r="H394" s="239"/>
      <c r="I394" s="240"/>
      <c r="J394" s="240"/>
      <c r="K394" s="241"/>
      <c r="L394" s="32"/>
    </row>
    <row r="395" spans="2:46" s="24" customFormat="1" x14ac:dyDescent="0.25">
      <c r="B395" s="552" t="s">
        <v>293</v>
      </c>
      <c r="L395" s="32"/>
    </row>
    <row r="396" spans="2:46" s="24" customFormat="1" x14ac:dyDescent="0.25"/>
    <row r="397" spans="2:46" s="24" customFormat="1" x14ac:dyDescent="0.25"/>
    <row r="398" spans="2:46" s="24" customFormat="1" x14ac:dyDescent="0.25"/>
    <row r="399" spans="2:46" s="24" customFormat="1" x14ac:dyDescent="0.25"/>
    <row r="400" spans="2:46" s="24" customFormat="1" ht="15.75" thickBot="1" x14ac:dyDescent="0.3"/>
    <row r="401" spans="2:11" s="24" customFormat="1" ht="19.5" thickBot="1" x14ac:dyDescent="0.35">
      <c r="B401" s="377" t="s">
        <v>259</v>
      </c>
      <c r="C401" s="378"/>
      <c r="D401" s="378"/>
      <c r="E401" s="378"/>
      <c r="F401" s="378"/>
      <c r="G401" s="378"/>
      <c r="H401" s="378"/>
      <c r="I401" s="378"/>
      <c r="J401" s="378"/>
      <c r="K401" s="379"/>
    </row>
    <row r="402" spans="2:11" s="24" customFormat="1" ht="15" customHeight="1" x14ac:dyDescent="0.25">
      <c r="B402" s="522" t="s">
        <v>117</v>
      </c>
      <c r="C402" s="523"/>
      <c r="D402" s="523"/>
      <c r="E402" s="523"/>
      <c r="F402" s="524"/>
      <c r="G402" s="510" t="s">
        <v>5</v>
      </c>
      <c r="H402" s="511"/>
      <c r="I402" s="511"/>
      <c r="J402" s="511"/>
      <c r="K402" s="512"/>
    </row>
    <row r="403" spans="2:11" s="24" customFormat="1" x14ac:dyDescent="0.25">
      <c r="B403" s="224" t="s">
        <v>119</v>
      </c>
      <c r="C403" s="101"/>
      <c r="D403" s="101"/>
      <c r="E403" s="102"/>
      <c r="F403" s="29"/>
      <c r="G403" s="407"/>
      <c r="H403" s="407"/>
      <c r="I403" s="407"/>
      <c r="J403" s="407"/>
      <c r="K403" s="408"/>
    </row>
    <row r="404" spans="2:11" s="24" customFormat="1" x14ac:dyDescent="0.25">
      <c r="B404" s="224" t="s">
        <v>120</v>
      </c>
      <c r="C404" s="101"/>
      <c r="D404" s="101"/>
      <c r="E404" s="102"/>
      <c r="F404" s="29"/>
      <c r="G404" s="407"/>
      <c r="H404" s="407"/>
      <c r="I404" s="407"/>
      <c r="J404" s="407"/>
      <c r="K404" s="408"/>
    </row>
    <row r="405" spans="2:11" s="24" customFormat="1" x14ac:dyDescent="0.25">
      <c r="B405" s="224" t="s">
        <v>121</v>
      </c>
      <c r="C405" s="101"/>
      <c r="D405" s="101"/>
      <c r="E405" s="102"/>
      <c r="F405" s="29"/>
      <c r="G405" s="407"/>
      <c r="H405" s="407"/>
      <c r="I405" s="407"/>
      <c r="J405" s="407"/>
      <c r="K405" s="408"/>
    </row>
    <row r="406" spans="2:11" s="24" customFormat="1" x14ac:dyDescent="0.25">
      <c r="B406" s="224" t="s">
        <v>122</v>
      </c>
      <c r="C406" s="101"/>
      <c r="D406" s="101"/>
      <c r="E406" s="102"/>
      <c r="F406" s="29"/>
      <c r="G406" s="407"/>
      <c r="H406" s="407"/>
      <c r="I406" s="407"/>
      <c r="J406" s="407"/>
      <c r="K406" s="408"/>
    </row>
    <row r="407" spans="2:11" s="24" customFormat="1" x14ac:dyDescent="0.25">
      <c r="B407" s="224" t="s">
        <v>123</v>
      </c>
      <c r="C407" s="101"/>
      <c r="D407" s="101"/>
      <c r="E407" s="102"/>
      <c r="F407" s="98"/>
      <c r="G407" s="407"/>
      <c r="H407" s="407"/>
      <c r="I407" s="407"/>
      <c r="J407" s="407"/>
      <c r="K407" s="408"/>
    </row>
    <row r="408" spans="2:11" s="24" customFormat="1" x14ac:dyDescent="0.25">
      <c r="B408" s="224" t="s">
        <v>124</v>
      </c>
      <c r="C408" s="101"/>
      <c r="D408" s="101"/>
      <c r="E408" s="102"/>
      <c r="F408" s="30"/>
      <c r="G408" s="407"/>
      <c r="H408" s="407"/>
      <c r="I408" s="407"/>
      <c r="J408" s="407"/>
      <c r="K408" s="408"/>
    </row>
    <row r="409" spans="2:11" s="24" customFormat="1" x14ac:dyDescent="0.25">
      <c r="B409" s="224" t="s">
        <v>125</v>
      </c>
      <c r="C409" s="101"/>
      <c r="D409" s="101"/>
      <c r="E409" s="102"/>
      <c r="F409" s="30"/>
      <c r="G409" s="407"/>
      <c r="H409" s="407"/>
      <c r="I409" s="407"/>
      <c r="J409" s="407"/>
      <c r="K409" s="408"/>
    </row>
    <row r="410" spans="2:11" s="24" customFormat="1" x14ac:dyDescent="0.25">
      <c r="B410" s="224" t="s">
        <v>126</v>
      </c>
      <c r="C410" s="101"/>
      <c r="D410" s="101"/>
      <c r="E410" s="102"/>
      <c r="F410" s="30"/>
      <c r="G410" s="407"/>
      <c r="H410" s="407"/>
      <c r="I410" s="407"/>
      <c r="J410" s="407"/>
      <c r="K410" s="408"/>
    </row>
    <row r="411" spans="2:11" s="24" customFormat="1" x14ac:dyDescent="0.25">
      <c r="B411" s="224" t="s">
        <v>127</v>
      </c>
      <c r="C411" s="101"/>
      <c r="D411" s="101"/>
      <c r="E411" s="102"/>
      <c r="F411" s="30"/>
      <c r="G411" s="407"/>
      <c r="H411" s="407"/>
      <c r="I411" s="407"/>
      <c r="J411" s="407"/>
      <c r="K411" s="408"/>
    </row>
    <row r="412" spans="2:11" s="24" customFormat="1" x14ac:dyDescent="0.25">
      <c r="B412" s="224" t="s">
        <v>128</v>
      </c>
      <c r="C412" s="101"/>
      <c r="D412" s="101"/>
      <c r="E412" s="102"/>
      <c r="F412" s="30"/>
      <c r="G412" s="407"/>
      <c r="H412" s="407"/>
      <c r="I412" s="407"/>
      <c r="J412" s="407"/>
      <c r="K412" s="408"/>
    </row>
    <row r="413" spans="2:11" s="24" customFormat="1" ht="15.75" thickBot="1" x14ac:dyDescent="0.3">
      <c r="B413" s="242" t="s">
        <v>128</v>
      </c>
      <c r="C413" s="103"/>
      <c r="D413" s="103"/>
      <c r="E413" s="104"/>
      <c r="F413" s="31"/>
      <c r="G413" s="407"/>
      <c r="H413" s="407"/>
      <c r="I413" s="407"/>
      <c r="J413" s="407"/>
      <c r="K413" s="408"/>
    </row>
    <row r="414" spans="2:11" s="24" customFormat="1" ht="15.75" thickBot="1" x14ac:dyDescent="0.3">
      <c r="B414" s="243" t="s">
        <v>129</v>
      </c>
      <c r="C414" s="105"/>
      <c r="D414" s="105"/>
      <c r="E414" s="105"/>
      <c r="F414" s="23"/>
      <c r="G414" s="407"/>
      <c r="H414" s="407"/>
      <c r="I414" s="407"/>
      <c r="J414" s="407"/>
      <c r="K414" s="408"/>
    </row>
    <row r="415" spans="2:11" s="24" customFormat="1" ht="15.75" thickBot="1" x14ac:dyDescent="0.3">
      <c r="B415" s="243" t="s">
        <v>130</v>
      </c>
      <c r="C415" s="105"/>
      <c r="D415" s="105"/>
      <c r="E415" s="105"/>
      <c r="F415" s="23"/>
      <c r="G415" s="407"/>
      <c r="H415" s="407"/>
      <c r="I415" s="407"/>
      <c r="J415" s="407"/>
      <c r="K415" s="408"/>
    </row>
    <row r="416" spans="2:11" s="24" customFormat="1" ht="15.75" thickBot="1" x14ac:dyDescent="0.3">
      <c r="B416" s="402" t="s">
        <v>118</v>
      </c>
      <c r="C416" s="403"/>
      <c r="D416" s="403"/>
      <c r="E416" s="403"/>
      <c r="F416" s="106">
        <f>SUM(F403:F415)</f>
        <v>0</v>
      </c>
      <c r="G416" s="409"/>
      <c r="H416" s="409"/>
      <c r="I416" s="409"/>
      <c r="J416" s="409"/>
      <c r="K416" s="410"/>
    </row>
    <row r="417" spans="2:11" s="24" customFormat="1" x14ac:dyDescent="0.25">
      <c r="B417" s="244"/>
      <c r="C417" s="5"/>
      <c r="D417" s="5"/>
      <c r="E417" s="5"/>
      <c r="F417" s="5"/>
      <c r="G417" s="5"/>
      <c r="H417" s="5"/>
      <c r="I417" s="5"/>
      <c r="J417" s="5"/>
      <c r="K417" s="245"/>
    </row>
    <row r="418" spans="2:11" s="24" customFormat="1" x14ac:dyDescent="0.25">
      <c r="B418" s="244"/>
      <c r="C418" s="27" t="s">
        <v>131</v>
      </c>
      <c r="D418" s="27"/>
      <c r="E418" s="27"/>
      <c r="F418" s="27"/>
      <c r="G418" s="27"/>
      <c r="H418" s="27"/>
      <c r="I418" s="27"/>
      <c r="J418" s="27"/>
      <c r="K418" s="245"/>
    </row>
    <row r="419" spans="2:11" s="24" customFormat="1" x14ac:dyDescent="0.25">
      <c r="B419" s="244"/>
      <c r="C419" s="28" t="str">
        <f>IFERROR(IF(F416/F284&gt;1000, "le coût du m² dépasse 1000€",""),"")</f>
        <v/>
      </c>
      <c r="D419" s="25"/>
      <c r="E419" s="25"/>
      <c r="F419" s="25"/>
      <c r="G419" s="25"/>
      <c r="H419" s="25"/>
      <c r="I419" s="25"/>
      <c r="J419" s="25"/>
      <c r="K419" s="245"/>
    </row>
    <row r="420" spans="2:11" s="24" customFormat="1" ht="15.75" thickBot="1" x14ac:dyDescent="0.3">
      <c r="B420" s="244"/>
      <c r="C420" s="26"/>
      <c r="D420" s="26"/>
      <c r="E420" s="26"/>
      <c r="F420" s="26"/>
      <c r="G420" s="26"/>
      <c r="H420" s="26"/>
      <c r="I420" s="26"/>
      <c r="J420" s="26"/>
      <c r="K420" s="245"/>
    </row>
    <row r="421" spans="2:11" s="24" customFormat="1" ht="16.5" thickTop="1" thickBot="1" x14ac:dyDescent="0.3">
      <c r="B421" s="246"/>
      <c r="C421" s="247"/>
      <c r="D421" s="247"/>
      <c r="E421" s="247"/>
      <c r="F421" s="247"/>
      <c r="G421" s="247"/>
      <c r="H421" s="247"/>
      <c r="I421" s="247"/>
      <c r="J421" s="247"/>
      <c r="K421" s="248"/>
    </row>
    <row r="422" spans="2:11" s="24" customFormat="1" x14ac:dyDescent="0.25">
      <c r="B422" s="5"/>
      <c r="C422" s="5"/>
      <c r="D422" s="5"/>
      <c r="E422" s="5"/>
      <c r="F422" s="5"/>
      <c r="G422" s="5"/>
      <c r="H422" s="5"/>
      <c r="I422" s="5"/>
      <c r="J422" s="5"/>
      <c r="K422" s="5"/>
    </row>
    <row r="423" spans="2:11" s="24" customFormat="1" x14ac:dyDescent="0.25">
      <c r="B423" s="5"/>
      <c r="C423" s="5"/>
      <c r="D423" s="5"/>
      <c r="E423" s="5"/>
      <c r="F423" s="5"/>
      <c r="G423" s="5"/>
      <c r="H423" s="5"/>
      <c r="I423" s="5"/>
      <c r="J423" s="5"/>
      <c r="K423" s="5"/>
    </row>
    <row r="424" spans="2:11" s="24" customFormat="1" x14ac:dyDescent="0.25">
      <c r="B424" s="292" t="s">
        <v>288</v>
      </c>
      <c r="C424" s="5"/>
      <c r="D424" s="5"/>
      <c r="E424" s="5"/>
      <c r="F424" s="293"/>
      <c r="G424" s="5"/>
      <c r="H424" s="5"/>
      <c r="I424" s="5"/>
      <c r="J424" s="5"/>
      <c r="K424" s="5"/>
    </row>
    <row r="425" spans="2:11" s="24" customFormat="1" x14ac:dyDescent="0.25">
      <c r="B425" s="5"/>
      <c r="C425" s="5"/>
      <c r="D425" s="5"/>
      <c r="E425" s="5"/>
      <c r="F425" s="5"/>
      <c r="G425" s="5"/>
      <c r="H425" s="5"/>
      <c r="I425" s="5"/>
      <c r="J425" s="5"/>
      <c r="K425" s="5"/>
    </row>
    <row r="426" spans="2:11" s="24" customFormat="1" x14ac:dyDescent="0.25">
      <c r="B426" s="5"/>
      <c r="C426" s="5"/>
      <c r="D426" s="5"/>
      <c r="E426" s="5"/>
      <c r="F426" s="5"/>
      <c r="G426" s="5"/>
      <c r="H426" s="5"/>
      <c r="I426" s="5"/>
      <c r="J426" s="5"/>
      <c r="K426" s="5"/>
    </row>
    <row r="427" spans="2:11" s="24" customFormat="1" ht="15.75" thickBot="1" x14ac:dyDescent="0.3">
      <c r="B427" s="5"/>
      <c r="C427" s="5"/>
      <c r="D427" s="5"/>
      <c r="E427" s="5"/>
      <c r="F427" s="5"/>
      <c r="G427" s="5"/>
      <c r="H427" s="5"/>
      <c r="I427" s="5"/>
      <c r="J427" s="5"/>
      <c r="K427" s="5"/>
    </row>
    <row r="428" spans="2:11" s="24" customFormat="1" ht="19.5" thickBot="1" x14ac:dyDescent="0.35">
      <c r="B428" s="377" t="s">
        <v>255</v>
      </c>
      <c r="C428" s="378"/>
      <c r="D428" s="378"/>
      <c r="E428" s="378"/>
      <c r="F428" s="378"/>
      <c r="G428" s="378"/>
      <c r="H428" s="378"/>
      <c r="I428" s="378"/>
      <c r="J428" s="378"/>
      <c r="K428" s="379"/>
    </row>
    <row r="429" spans="2:11" s="24" customFormat="1" ht="15.75" thickBot="1" x14ac:dyDescent="0.3">
      <c r="B429" s="424" t="s">
        <v>132</v>
      </c>
      <c r="C429" s="425"/>
      <c r="D429" s="425"/>
      <c r="E429" s="168" t="s">
        <v>133</v>
      </c>
      <c r="F429" s="99" t="s">
        <v>134</v>
      </c>
      <c r="G429" s="97" t="s">
        <v>186</v>
      </c>
      <c r="H429" s="404" t="s">
        <v>219</v>
      </c>
      <c r="I429" s="405"/>
      <c r="J429" s="405"/>
      <c r="K429" s="406"/>
    </row>
    <row r="430" spans="2:11" s="24" customFormat="1" ht="15.75" thickBot="1" x14ac:dyDescent="0.3">
      <c r="B430" s="417" t="s">
        <v>135</v>
      </c>
      <c r="C430" s="418"/>
      <c r="D430" s="419"/>
      <c r="E430" s="291">
        <v>53242</v>
      </c>
      <c r="F430" s="108">
        <f>E430/$E$438</f>
        <v>0.73642424410080498</v>
      </c>
      <c r="G430" s="159" t="s">
        <v>187</v>
      </c>
      <c r="H430" s="60"/>
      <c r="I430" s="60"/>
      <c r="J430" s="60"/>
      <c r="K430" s="249"/>
    </row>
    <row r="431" spans="2:11" s="24" customFormat="1" ht="15.75" thickBot="1" x14ac:dyDescent="0.3">
      <c r="B431" s="417" t="s">
        <v>136</v>
      </c>
      <c r="C431" s="418"/>
      <c r="D431" s="419"/>
      <c r="E431" s="107">
        <f>SUM(E432:E436)</f>
        <v>19056</v>
      </c>
      <c r="F431" s="108">
        <f t="shared" ref="F431:F437" si="0">E431/$E$438</f>
        <v>0.26357575589919502</v>
      </c>
      <c r="G431" s="159"/>
      <c r="H431" s="61"/>
      <c r="I431" s="61"/>
      <c r="J431" s="61"/>
      <c r="K431" s="250"/>
    </row>
    <row r="432" spans="2:11" s="24" customFormat="1" x14ac:dyDescent="0.25">
      <c r="B432" s="426" t="s">
        <v>137</v>
      </c>
      <c r="C432" s="427"/>
      <c r="D432" s="428"/>
      <c r="E432" s="111">
        <f>S_subvention_ADEME</f>
        <v>0</v>
      </c>
      <c r="F432" s="108">
        <f t="shared" si="0"/>
        <v>0</v>
      </c>
      <c r="G432" s="159"/>
      <c r="H432" s="61"/>
      <c r="I432" s="61"/>
      <c r="J432" s="61"/>
      <c r="K432" s="250"/>
    </row>
    <row r="433" spans="2:11" s="24" customFormat="1" x14ac:dyDescent="0.25">
      <c r="B433" s="411" t="s">
        <v>138</v>
      </c>
      <c r="C433" s="412"/>
      <c r="D433" s="413"/>
      <c r="E433" s="112">
        <v>19056</v>
      </c>
      <c r="F433" s="108">
        <f t="shared" si="0"/>
        <v>0.26357575589919502</v>
      </c>
      <c r="G433" s="159"/>
      <c r="H433" s="61"/>
      <c r="I433" s="61"/>
      <c r="J433" s="61"/>
      <c r="K433" s="250"/>
    </row>
    <row r="434" spans="2:11" s="24" customFormat="1" x14ac:dyDescent="0.25">
      <c r="B434" s="411" t="s">
        <v>139</v>
      </c>
      <c r="C434" s="412"/>
      <c r="D434" s="413"/>
      <c r="E434" s="112">
        <v>0</v>
      </c>
      <c r="F434" s="108">
        <f t="shared" si="0"/>
        <v>0</v>
      </c>
      <c r="G434" s="159"/>
      <c r="H434" s="61"/>
      <c r="I434" s="61"/>
      <c r="J434" s="61"/>
      <c r="K434" s="250"/>
    </row>
    <row r="435" spans="2:11" s="24" customFormat="1" x14ac:dyDescent="0.25">
      <c r="B435" s="411" t="s">
        <v>140</v>
      </c>
      <c r="C435" s="412"/>
      <c r="D435" s="413"/>
      <c r="E435" s="112">
        <v>0</v>
      </c>
      <c r="F435" s="108">
        <f t="shared" si="0"/>
        <v>0</v>
      </c>
      <c r="G435" s="159"/>
      <c r="H435" s="61"/>
      <c r="I435" s="61"/>
      <c r="J435" s="61"/>
      <c r="K435" s="250"/>
    </row>
    <row r="436" spans="2:11" s="24" customFormat="1" ht="15.75" thickBot="1" x14ac:dyDescent="0.3">
      <c r="B436" s="414" t="s">
        <v>141</v>
      </c>
      <c r="C436" s="415"/>
      <c r="D436" s="416"/>
      <c r="E436" s="113">
        <v>0</v>
      </c>
      <c r="F436" s="108">
        <f t="shared" si="0"/>
        <v>0</v>
      </c>
      <c r="G436" s="159"/>
      <c r="H436" s="61"/>
      <c r="I436" s="61"/>
      <c r="J436" s="61"/>
      <c r="K436" s="250"/>
    </row>
    <row r="437" spans="2:11" s="24" customFormat="1" ht="15.75" thickBot="1" x14ac:dyDescent="0.3">
      <c r="B437" s="417" t="s">
        <v>142</v>
      </c>
      <c r="C437" s="418"/>
      <c r="D437" s="419"/>
      <c r="E437" s="110">
        <v>0</v>
      </c>
      <c r="F437" s="109">
        <f t="shared" si="0"/>
        <v>0</v>
      </c>
      <c r="G437" s="160"/>
      <c r="H437" s="61"/>
      <c r="I437" s="61"/>
      <c r="J437" s="61"/>
      <c r="K437" s="250"/>
    </row>
    <row r="438" spans="2:11" s="24" customFormat="1" ht="15.75" thickBot="1" x14ac:dyDescent="0.3">
      <c r="B438" s="420" t="s">
        <v>143</v>
      </c>
      <c r="C438" s="421"/>
      <c r="D438" s="421"/>
      <c r="E438" s="107">
        <f>SUM(E430:E430,E431,E437)</f>
        <v>72298</v>
      </c>
      <c r="F438" s="422" t="str">
        <f>IF(E438&lt;&gt;F416,"Vous n'avez pas le même investissement dans le tableau 4"," RAS")</f>
        <v>Vous n'avez pas le même investissement dans le tableau 4</v>
      </c>
      <c r="G438" s="422"/>
      <c r="H438" s="422"/>
      <c r="I438" s="422"/>
      <c r="J438" s="422"/>
      <c r="K438" s="423"/>
    </row>
    <row r="439" spans="2:11" s="24" customFormat="1" x14ac:dyDescent="0.25"/>
    <row r="440" spans="2:11" s="24" customFormat="1" x14ac:dyDescent="0.25"/>
    <row r="441" spans="2:11" s="24" customFormat="1" x14ac:dyDescent="0.25"/>
    <row r="442" spans="2:11" s="24" customFormat="1" x14ac:dyDescent="0.25"/>
    <row r="443" spans="2:11" s="24" customFormat="1" x14ac:dyDescent="0.25"/>
    <row r="444" spans="2:11" s="24" customFormat="1" x14ac:dyDescent="0.25"/>
    <row r="445" spans="2:11" s="24" customFormat="1" x14ac:dyDescent="0.25"/>
    <row r="446" spans="2:11" s="24" customFormat="1" x14ac:dyDescent="0.25"/>
    <row r="447" spans="2:11" s="24" customFormat="1" x14ac:dyDescent="0.25"/>
    <row r="448" spans="2:11" s="24" customFormat="1" x14ac:dyDescent="0.25"/>
    <row r="449" s="24" customFormat="1" x14ac:dyDescent="0.25"/>
    <row r="450" s="24" customFormat="1" x14ac:dyDescent="0.25"/>
    <row r="451" s="24" customFormat="1" x14ac:dyDescent="0.25"/>
    <row r="452" s="24" customFormat="1" x14ac:dyDescent="0.25"/>
    <row r="453" s="24" customFormat="1" x14ac:dyDescent="0.25"/>
    <row r="454" s="24" customFormat="1" x14ac:dyDescent="0.25"/>
    <row r="455" s="24" customFormat="1" x14ac:dyDescent="0.25"/>
    <row r="456" s="24" customFormat="1" x14ac:dyDescent="0.25"/>
    <row r="457" s="24" customFormat="1" x14ac:dyDescent="0.25"/>
    <row r="458" s="24" customFormat="1" x14ac:dyDescent="0.25"/>
    <row r="459" s="24" customFormat="1" x14ac:dyDescent="0.25"/>
    <row r="460" s="24" customFormat="1" x14ac:dyDescent="0.25"/>
    <row r="461" s="24" customFormat="1" x14ac:dyDescent="0.25"/>
    <row r="462" s="24" customFormat="1" x14ac:dyDescent="0.25"/>
    <row r="463" s="24" customFormat="1" x14ac:dyDescent="0.25"/>
    <row r="464" s="24" customFormat="1" x14ac:dyDescent="0.25"/>
    <row r="465" s="24" customFormat="1" x14ac:dyDescent="0.25"/>
    <row r="466" s="24" customFormat="1" x14ac:dyDescent="0.25"/>
    <row r="467" s="24" customFormat="1" x14ac:dyDescent="0.25"/>
    <row r="468" s="24" customFormat="1" x14ac:dyDescent="0.25"/>
    <row r="469" s="24" customFormat="1" x14ac:dyDescent="0.25"/>
    <row r="470" s="24" customFormat="1" x14ac:dyDescent="0.25"/>
    <row r="471" s="24" customFormat="1" x14ac:dyDescent="0.25"/>
    <row r="472" s="24" customFormat="1" x14ac:dyDescent="0.25"/>
    <row r="473" s="24" customFormat="1" x14ac:dyDescent="0.25"/>
    <row r="474" s="24" customFormat="1" x14ac:dyDescent="0.25"/>
    <row r="475" s="24" customFormat="1" x14ac:dyDescent="0.25"/>
    <row r="476" s="24" customFormat="1" x14ac:dyDescent="0.25"/>
  </sheetData>
  <mergeCells count="434">
    <mergeCell ref="B347:E347"/>
    <mergeCell ref="B348:E348"/>
    <mergeCell ref="B349:E349"/>
    <mergeCell ref="B335:E335"/>
    <mergeCell ref="B339:E339"/>
    <mergeCell ref="B340:E340"/>
    <mergeCell ref="B341:E341"/>
    <mergeCell ref="B342:E342"/>
    <mergeCell ref="B343:E343"/>
    <mergeCell ref="B344:E344"/>
    <mergeCell ref="B345:E345"/>
    <mergeCell ref="B346:E346"/>
    <mergeCell ref="B326:E326"/>
    <mergeCell ref="B327:E327"/>
    <mergeCell ref="B328:E328"/>
    <mergeCell ref="B329:E329"/>
    <mergeCell ref="B330:E330"/>
    <mergeCell ref="B331:E331"/>
    <mergeCell ref="B332:E332"/>
    <mergeCell ref="B333:E333"/>
    <mergeCell ref="B334:E334"/>
    <mergeCell ref="B196:K196"/>
    <mergeCell ref="B197:K197"/>
    <mergeCell ref="B198:K198"/>
    <mergeCell ref="G247:K247"/>
    <mergeCell ref="B297:E297"/>
    <mergeCell ref="B298:E298"/>
    <mergeCell ref="B299:E299"/>
    <mergeCell ref="B300:E300"/>
    <mergeCell ref="B301:E301"/>
    <mergeCell ref="B250:D250"/>
    <mergeCell ref="B253:K253"/>
    <mergeCell ref="B292:E292"/>
    <mergeCell ref="B293:E293"/>
    <mergeCell ref="B280:C280"/>
    <mergeCell ref="B281:K281"/>
    <mergeCell ref="B135:D135"/>
    <mergeCell ref="B136:D136"/>
    <mergeCell ref="B137:D137"/>
    <mergeCell ref="B138:K138"/>
    <mergeCell ref="B139:K139"/>
    <mergeCell ref="B140:K140"/>
    <mergeCell ref="B143:D143"/>
    <mergeCell ref="B142:D142"/>
    <mergeCell ref="B173:D173"/>
    <mergeCell ref="B310:F310"/>
    <mergeCell ref="B279:K279"/>
    <mergeCell ref="B265:D265"/>
    <mergeCell ref="B266:D266"/>
    <mergeCell ref="B267:D267"/>
    <mergeCell ref="B268:K268"/>
    <mergeCell ref="B219:D219"/>
    <mergeCell ref="B248:D248"/>
    <mergeCell ref="B249:D249"/>
    <mergeCell ref="B223:D223"/>
    <mergeCell ref="G223:K223"/>
    <mergeCell ref="G237:K237"/>
    <mergeCell ref="B244:K244"/>
    <mergeCell ref="B220:K220"/>
    <mergeCell ref="B222:K222"/>
    <mergeCell ref="B302:E302"/>
    <mergeCell ref="B303:E303"/>
    <mergeCell ref="B304:E304"/>
    <mergeCell ref="G303:H303"/>
    <mergeCell ref="G304:H304"/>
    <mergeCell ref="G406:K406"/>
    <mergeCell ref="B401:K401"/>
    <mergeCell ref="G310:H310"/>
    <mergeCell ref="G296:H296"/>
    <mergeCell ref="I296:K296"/>
    <mergeCell ref="I310:K310"/>
    <mergeCell ref="I324:K324"/>
    <mergeCell ref="G324:H324"/>
    <mergeCell ref="B324:F324"/>
    <mergeCell ref="B389:D389"/>
    <mergeCell ref="B390:D390"/>
    <mergeCell ref="B391:D391"/>
    <mergeCell ref="B392:D392"/>
    <mergeCell ref="B394:D394"/>
    <mergeCell ref="B393:D393"/>
    <mergeCell ref="G403:K403"/>
    <mergeCell ref="G404:K404"/>
    <mergeCell ref="G405:K405"/>
    <mergeCell ref="B402:F402"/>
    <mergeCell ref="I338:K338"/>
    <mergeCell ref="G313:H313"/>
    <mergeCell ref="G314:H314"/>
    <mergeCell ref="B336:C336"/>
    <mergeCell ref="B296:F296"/>
    <mergeCell ref="G315:H315"/>
    <mergeCell ref="G316:H316"/>
    <mergeCell ref="G402:K402"/>
    <mergeCell ref="B373:D373"/>
    <mergeCell ref="B270:D270"/>
    <mergeCell ref="B271:D271"/>
    <mergeCell ref="B272:D272"/>
    <mergeCell ref="G284:H284"/>
    <mergeCell ref="G285:H285"/>
    <mergeCell ref="G286:H286"/>
    <mergeCell ref="G282:H282"/>
    <mergeCell ref="G283:H283"/>
    <mergeCell ref="I282:K282"/>
    <mergeCell ref="G293:H293"/>
    <mergeCell ref="G290:H290"/>
    <mergeCell ref="G291:H291"/>
    <mergeCell ref="G292:H292"/>
    <mergeCell ref="G287:H287"/>
    <mergeCell ref="G288:H288"/>
    <mergeCell ref="G289:H289"/>
    <mergeCell ref="B285:E285"/>
    <mergeCell ref="B374:D374"/>
    <mergeCell ref="G298:H298"/>
    <mergeCell ref="G299:H299"/>
    <mergeCell ref="B263:K263"/>
    <mergeCell ref="B34:D34"/>
    <mergeCell ref="B35:D35"/>
    <mergeCell ref="B33:D33"/>
    <mergeCell ref="B38:D38"/>
    <mergeCell ref="B39:D39"/>
    <mergeCell ref="F38:G38"/>
    <mergeCell ref="F39:G39"/>
    <mergeCell ref="B36:D36"/>
    <mergeCell ref="B37:D37"/>
    <mergeCell ref="F36:G36"/>
    <mergeCell ref="F37:G37"/>
    <mergeCell ref="B54:K54"/>
    <mergeCell ref="B56:D56"/>
    <mergeCell ref="B57:D57"/>
    <mergeCell ref="B58:D58"/>
    <mergeCell ref="B246:K246"/>
    <mergeCell ref="B247:D247"/>
    <mergeCell ref="B168:D168"/>
    <mergeCell ref="B128:K128"/>
    <mergeCell ref="C129:J129"/>
    <mergeCell ref="B211:C211"/>
    <mergeCell ref="B235:C235"/>
    <mergeCell ref="B227:D227"/>
    <mergeCell ref="B9:K9"/>
    <mergeCell ref="H33:I33"/>
    <mergeCell ref="H34:I34"/>
    <mergeCell ref="H35:I35"/>
    <mergeCell ref="H36:I36"/>
    <mergeCell ref="H37:I37"/>
    <mergeCell ref="H38:I38"/>
    <mergeCell ref="H39:I39"/>
    <mergeCell ref="B262:K262"/>
    <mergeCell ref="B228:D228"/>
    <mergeCell ref="B251:D251"/>
    <mergeCell ref="B252:D252"/>
    <mergeCell ref="B109:D109"/>
    <mergeCell ref="B112:K112"/>
    <mergeCell ref="B113:K113"/>
    <mergeCell ref="B114:K114"/>
    <mergeCell ref="B116:D116"/>
    <mergeCell ref="B117:D117"/>
    <mergeCell ref="B118:D118"/>
    <mergeCell ref="B126:K126"/>
    <mergeCell ref="C127:J127"/>
    <mergeCell ref="B125:D125"/>
    <mergeCell ref="B132:K132"/>
    <mergeCell ref="B134:D134"/>
    <mergeCell ref="B90:D90"/>
    <mergeCell ref="B30:F32"/>
    <mergeCell ref="G30:K30"/>
    <mergeCell ref="G31:K31"/>
    <mergeCell ref="B23:F23"/>
    <mergeCell ref="B2:G4"/>
    <mergeCell ref="J3:K7"/>
    <mergeCell ref="B5:G7"/>
    <mergeCell ref="B18:K18"/>
    <mergeCell ref="H23:K23"/>
    <mergeCell ref="B24:F24"/>
    <mergeCell ref="B25:F25"/>
    <mergeCell ref="B27:F27"/>
    <mergeCell ref="B28:F28"/>
    <mergeCell ref="B29:F29"/>
    <mergeCell ref="B19:F19"/>
    <mergeCell ref="G19:K19"/>
    <mergeCell ref="B20:F20"/>
    <mergeCell ref="H20:K22"/>
    <mergeCell ref="B21:F21"/>
    <mergeCell ref="B22:F22"/>
    <mergeCell ref="B26:F26"/>
    <mergeCell ref="G32:K32"/>
    <mergeCell ref="B8:K8"/>
    <mergeCell ref="B73:D73"/>
    <mergeCell ref="B62:K62"/>
    <mergeCell ref="B64:D64"/>
    <mergeCell ref="B65:D65"/>
    <mergeCell ref="B66:D66"/>
    <mergeCell ref="B67:D67"/>
    <mergeCell ref="B70:D70"/>
    <mergeCell ref="B86:K86"/>
    <mergeCell ref="B88:K88"/>
    <mergeCell ref="B124:D124"/>
    <mergeCell ref="B82:D82"/>
    <mergeCell ref="B83:D83"/>
    <mergeCell ref="B84:D84"/>
    <mergeCell ref="B85:D85"/>
    <mergeCell ref="B80:K80"/>
    <mergeCell ref="B68:D68"/>
    <mergeCell ref="B97:D97"/>
    <mergeCell ref="B98:D98"/>
    <mergeCell ref="B95:D95"/>
    <mergeCell ref="B69:D69"/>
    <mergeCell ref="B76:K76"/>
    <mergeCell ref="C77:J77"/>
    <mergeCell ref="C75:J75"/>
    <mergeCell ref="B96:D96"/>
    <mergeCell ref="C101:J101"/>
    <mergeCell ref="B102:K102"/>
    <mergeCell ref="C103:J103"/>
    <mergeCell ref="B106:K106"/>
    <mergeCell ref="B108:D108"/>
    <mergeCell ref="B123:D123"/>
    <mergeCell ref="B99:D99"/>
    <mergeCell ref="B72:D72"/>
    <mergeCell ref="B71:D71"/>
    <mergeCell ref="B144:D144"/>
    <mergeCell ref="B145:D145"/>
    <mergeCell ref="B146:D146"/>
    <mergeCell ref="B152:K152"/>
    <mergeCell ref="C153:J153"/>
    <mergeCell ref="B154:K154"/>
    <mergeCell ref="C155:J155"/>
    <mergeCell ref="B158:K158"/>
    <mergeCell ref="B160:D160"/>
    <mergeCell ref="B204:D204"/>
    <mergeCell ref="B221:K221"/>
    <mergeCell ref="B224:D224"/>
    <mergeCell ref="B225:D225"/>
    <mergeCell ref="B226:D226"/>
    <mergeCell ref="B229:K229"/>
    <mergeCell ref="B236:K236"/>
    <mergeCell ref="B164:K164"/>
    <mergeCell ref="B147:D147"/>
    <mergeCell ref="B148:D148"/>
    <mergeCell ref="B149:D149"/>
    <mergeCell ref="B150:D150"/>
    <mergeCell ref="B161:D161"/>
    <mergeCell ref="B162:D162"/>
    <mergeCell ref="B163:D163"/>
    <mergeCell ref="B174:D174"/>
    <mergeCell ref="B178:K178"/>
    <mergeCell ref="C179:J179"/>
    <mergeCell ref="B180:K180"/>
    <mergeCell ref="C181:J181"/>
    <mergeCell ref="G213:K213"/>
    <mergeCell ref="B175:D175"/>
    <mergeCell ref="B176:D176"/>
    <mergeCell ref="B177:D177"/>
    <mergeCell ref="B434:D434"/>
    <mergeCell ref="B435:D435"/>
    <mergeCell ref="B436:D436"/>
    <mergeCell ref="B437:D437"/>
    <mergeCell ref="B438:D438"/>
    <mergeCell ref="F438:K438"/>
    <mergeCell ref="B429:D429"/>
    <mergeCell ref="B430:D430"/>
    <mergeCell ref="B431:D431"/>
    <mergeCell ref="B432:D432"/>
    <mergeCell ref="B433:D433"/>
    <mergeCell ref="B428:K428"/>
    <mergeCell ref="B416:E416"/>
    <mergeCell ref="H429:K429"/>
    <mergeCell ref="G407:K407"/>
    <mergeCell ref="G408:K408"/>
    <mergeCell ref="G409:K409"/>
    <mergeCell ref="G410:K410"/>
    <mergeCell ref="G411:K411"/>
    <mergeCell ref="G412:K412"/>
    <mergeCell ref="G413:K413"/>
    <mergeCell ref="G414:K414"/>
    <mergeCell ref="G415:K415"/>
    <mergeCell ref="G416:K416"/>
    <mergeCell ref="F33:G33"/>
    <mergeCell ref="F34:G34"/>
    <mergeCell ref="F35:G35"/>
    <mergeCell ref="B111:D111"/>
    <mergeCell ref="B119:D119"/>
    <mergeCell ref="B120:D120"/>
    <mergeCell ref="B121:D121"/>
    <mergeCell ref="B122:D122"/>
    <mergeCell ref="B93:D93"/>
    <mergeCell ref="B94:D94"/>
    <mergeCell ref="B110:D110"/>
    <mergeCell ref="B91:D91"/>
    <mergeCell ref="B87:K87"/>
    <mergeCell ref="B92:D92"/>
    <mergeCell ref="B100:K100"/>
    <mergeCell ref="B59:D59"/>
    <mergeCell ref="B40:K40"/>
    <mergeCell ref="C41:J41"/>
    <mergeCell ref="B42:K42"/>
    <mergeCell ref="C43:J43"/>
    <mergeCell ref="B44:K44"/>
    <mergeCell ref="C45:G45"/>
    <mergeCell ref="B52:K52"/>
    <mergeCell ref="B74:K74"/>
    <mergeCell ref="B151:D151"/>
    <mergeCell ref="B193:D193"/>
    <mergeCell ref="B194:D194"/>
    <mergeCell ref="B195:D195"/>
    <mergeCell ref="B188:K188"/>
    <mergeCell ref="B190:D190"/>
    <mergeCell ref="B191:D191"/>
    <mergeCell ref="B187:C187"/>
    <mergeCell ref="B192:D192"/>
    <mergeCell ref="B186:K186"/>
    <mergeCell ref="B171:D171"/>
    <mergeCell ref="B172:D172"/>
    <mergeCell ref="B165:K165"/>
    <mergeCell ref="B166:K166"/>
    <mergeCell ref="G189:K189"/>
    <mergeCell ref="B314:E314"/>
    <mergeCell ref="B315:E315"/>
    <mergeCell ref="B295:K295"/>
    <mergeCell ref="G311:H311"/>
    <mergeCell ref="G312:H312"/>
    <mergeCell ref="G306:H306"/>
    <mergeCell ref="G297:H297"/>
    <mergeCell ref="B169:D169"/>
    <mergeCell ref="B170:D170"/>
    <mergeCell ref="B201:D201"/>
    <mergeCell ref="B200:D200"/>
    <mergeCell ref="B205:K205"/>
    <mergeCell ref="G199:K199"/>
    <mergeCell ref="B242:D242"/>
    <mergeCell ref="B243:D243"/>
    <mergeCell ref="B199:D199"/>
    <mergeCell ref="B212:K212"/>
    <mergeCell ref="B214:D214"/>
    <mergeCell ref="B215:D215"/>
    <mergeCell ref="B216:D216"/>
    <mergeCell ref="B217:D217"/>
    <mergeCell ref="B218:D218"/>
    <mergeCell ref="B203:D203"/>
    <mergeCell ref="B202:D202"/>
    <mergeCell ref="B386:D386"/>
    <mergeCell ref="B387:D387"/>
    <mergeCell ref="B388:D388"/>
    <mergeCell ref="G348:H348"/>
    <mergeCell ref="G349:H349"/>
    <mergeCell ref="B350:K350"/>
    <mergeCell ref="B358:K358"/>
    <mergeCell ref="B379:D379"/>
    <mergeCell ref="B380:D380"/>
    <mergeCell ref="B381:D381"/>
    <mergeCell ref="B372:K372"/>
    <mergeCell ref="H373:K373"/>
    <mergeCell ref="B375:D375"/>
    <mergeCell ref="B376:D376"/>
    <mergeCell ref="B377:D377"/>
    <mergeCell ref="B378:D378"/>
    <mergeCell ref="B382:D382"/>
    <mergeCell ref="B363:E363"/>
    <mergeCell ref="B365:E365"/>
    <mergeCell ref="B361:E361"/>
    <mergeCell ref="B383:D383"/>
    <mergeCell ref="B384:D384"/>
    <mergeCell ref="B385:D385"/>
    <mergeCell ref="B362:E362"/>
    <mergeCell ref="B11:K11"/>
    <mergeCell ref="E10:H10"/>
    <mergeCell ref="B282:F282"/>
    <mergeCell ref="G342:H342"/>
    <mergeCell ref="G339:H339"/>
    <mergeCell ref="G340:H340"/>
    <mergeCell ref="G341:H341"/>
    <mergeCell ref="G335:H335"/>
    <mergeCell ref="B337:K337"/>
    <mergeCell ref="G338:H338"/>
    <mergeCell ref="B338:F338"/>
    <mergeCell ref="G326:H326"/>
    <mergeCell ref="G327:H327"/>
    <mergeCell ref="G328:H328"/>
    <mergeCell ref="B238:D238"/>
    <mergeCell ref="B239:D239"/>
    <mergeCell ref="B240:D240"/>
    <mergeCell ref="B241:D241"/>
    <mergeCell ref="B286:E286"/>
    <mergeCell ref="B60:K60"/>
    <mergeCell ref="B61:K61"/>
    <mergeCell ref="B323:K323"/>
    <mergeCell ref="G325:H325"/>
    <mergeCell ref="G321:H321"/>
    <mergeCell ref="G346:H346"/>
    <mergeCell ref="G347:H347"/>
    <mergeCell ref="G343:H343"/>
    <mergeCell ref="G344:H344"/>
    <mergeCell ref="B287:E287"/>
    <mergeCell ref="B288:E288"/>
    <mergeCell ref="B289:E289"/>
    <mergeCell ref="B290:E290"/>
    <mergeCell ref="B12:K12"/>
    <mergeCell ref="B13:K13"/>
    <mergeCell ref="B14:K14"/>
    <mergeCell ref="G317:H317"/>
    <mergeCell ref="G318:H318"/>
    <mergeCell ref="G319:H319"/>
    <mergeCell ref="B322:C322"/>
    <mergeCell ref="B316:E316"/>
    <mergeCell ref="B317:E317"/>
    <mergeCell ref="B318:E318"/>
    <mergeCell ref="B319:E319"/>
    <mergeCell ref="B320:E320"/>
    <mergeCell ref="B321:E321"/>
    <mergeCell ref="B325:E325"/>
    <mergeCell ref="G320:H320"/>
    <mergeCell ref="B283:E283"/>
    <mergeCell ref="B245:K245"/>
    <mergeCell ref="G332:H332"/>
    <mergeCell ref="G333:H333"/>
    <mergeCell ref="G334:H334"/>
    <mergeCell ref="G329:H329"/>
    <mergeCell ref="G330:H330"/>
    <mergeCell ref="G331:H331"/>
    <mergeCell ref="B291:E291"/>
    <mergeCell ref="G345:H345"/>
    <mergeCell ref="B284:E284"/>
    <mergeCell ref="G307:H307"/>
    <mergeCell ref="G300:H300"/>
    <mergeCell ref="G301:H301"/>
    <mergeCell ref="G302:H302"/>
    <mergeCell ref="B309:K309"/>
    <mergeCell ref="G305:H305"/>
    <mergeCell ref="B294:C294"/>
    <mergeCell ref="B308:C308"/>
    <mergeCell ref="B305:E305"/>
    <mergeCell ref="B306:E306"/>
    <mergeCell ref="B307:E307"/>
    <mergeCell ref="B311:E311"/>
    <mergeCell ref="B312:E312"/>
    <mergeCell ref="B313:E313"/>
  </mergeCells>
  <conditionalFormatting sqref="F430:F437">
    <cfRule type="colorScale" priority="265">
      <colorScale>
        <cfvo type="min"/>
        <cfvo type="max"/>
        <color theme="8" tint="0.79998168889431442"/>
        <color theme="8"/>
      </colorScale>
    </cfRule>
  </conditionalFormatting>
  <conditionalFormatting sqref="E33">
    <cfRule type="expression" dxfId="248" priority="260">
      <formula>COUNTIF($E$37:$E$39,"oui")=0</formula>
    </cfRule>
    <cfRule type="expression" dxfId="247" priority="261">
      <formula>COUNTIF($E$37:$E$39,"oui")&lt;&gt;0</formula>
    </cfRule>
  </conditionalFormatting>
  <conditionalFormatting sqref="H23">
    <cfRule type="expression" dxfId="246" priority="259">
      <formula>$H$23&lt;&gt;""</formula>
    </cfRule>
  </conditionalFormatting>
  <conditionalFormatting sqref="F66">
    <cfRule type="expression" dxfId="245" priority="258" stopIfTrue="1">
      <formula>1=1</formula>
    </cfRule>
  </conditionalFormatting>
  <conditionalFormatting sqref="F66">
    <cfRule type="expression" dxfId="244" priority="257" stopIfTrue="1">
      <formula>1=1</formula>
    </cfRule>
  </conditionalFormatting>
  <conditionalFormatting sqref="F67">
    <cfRule type="expression" dxfId="243" priority="255" stopIfTrue="1">
      <formula>$G$52="Abandonné pour le projet"</formula>
    </cfRule>
  </conditionalFormatting>
  <conditionalFormatting sqref="F58">
    <cfRule type="expression" dxfId="242" priority="254" stopIfTrue="1">
      <formula>1=1</formula>
    </cfRule>
  </conditionalFormatting>
  <conditionalFormatting sqref="F58">
    <cfRule type="expression" dxfId="241" priority="253" stopIfTrue="1">
      <formula>1=1</formula>
    </cfRule>
  </conditionalFormatting>
  <conditionalFormatting sqref="F93">
    <cfRule type="expression" dxfId="240" priority="252" stopIfTrue="1">
      <formula>1=1</formula>
    </cfRule>
  </conditionalFormatting>
  <conditionalFormatting sqref="F93">
    <cfRule type="expression" dxfId="239" priority="251" stopIfTrue="1">
      <formula>1=1</formula>
    </cfRule>
  </conditionalFormatting>
  <conditionalFormatting sqref="F94">
    <cfRule type="expression" dxfId="238" priority="249" stopIfTrue="1">
      <formula>$G$52="Abandonné pour le projet"</formula>
    </cfRule>
  </conditionalFormatting>
  <conditionalFormatting sqref="F84">
    <cfRule type="expression" dxfId="237" priority="248" stopIfTrue="1">
      <formula>1=1</formula>
    </cfRule>
  </conditionalFormatting>
  <conditionalFormatting sqref="F84">
    <cfRule type="expression" dxfId="236" priority="247" stopIfTrue="1">
      <formula>1=1</formula>
    </cfRule>
  </conditionalFormatting>
  <conditionalFormatting sqref="F121">
    <cfRule type="expression" dxfId="235" priority="246" stopIfTrue="1">
      <formula>1=1</formula>
    </cfRule>
  </conditionalFormatting>
  <conditionalFormatting sqref="F121">
    <cfRule type="expression" dxfId="234" priority="245" stopIfTrue="1">
      <formula>1=1</formula>
    </cfRule>
  </conditionalFormatting>
  <conditionalFormatting sqref="F122">
    <cfRule type="expression" dxfId="233" priority="243" stopIfTrue="1">
      <formula>$G$52="Abandonné pour le projet"</formula>
    </cfRule>
  </conditionalFormatting>
  <conditionalFormatting sqref="F112">
    <cfRule type="expression" dxfId="232" priority="242" stopIfTrue="1">
      <formula>1=1</formula>
    </cfRule>
  </conditionalFormatting>
  <conditionalFormatting sqref="F112">
    <cfRule type="expression" dxfId="231" priority="241" stopIfTrue="1">
      <formula>1=1</formula>
    </cfRule>
  </conditionalFormatting>
  <conditionalFormatting sqref="F149">
    <cfRule type="expression" dxfId="230" priority="240" stopIfTrue="1">
      <formula>1=1</formula>
    </cfRule>
  </conditionalFormatting>
  <conditionalFormatting sqref="F149">
    <cfRule type="expression" dxfId="229" priority="239" stopIfTrue="1">
      <formula>1=1</formula>
    </cfRule>
  </conditionalFormatting>
  <conditionalFormatting sqref="F150">
    <cfRule type="expression" dxfId="228" priority="237" stopIfTrue="1">
      <formula>$G$52="Abandonné pour le projet"</formula>
    </cfRule>
  </conditionalFormatting>
  <conditionalFormatting sqref="F140">
    <cfRule type="expression" dxfId="227" priority="236" stopIfTrue="1">
      <formula>1=1</formula>
    </cfRule>
  </conditionalFormatting>
  <conditionalFormatting sqref="F140">
    <cfRule type="expression" dxfId="226" priority="235" stopIfTrue="1">
      <formula>1=1</formula>
    </cfRule>
  </conditionalFormatting>
  <conditionalFormatting sqref="F177">
    <cfRule type="expression" dxfId="225" priority="234" stopIfTrue="1">
      <formula>1=1</formula>
    </cfRule>
  </conditionalFormatting>
  <conditionalFormatting sqref="F177">
    <cfRule type="expression" dxfId="224" priority="233" stopIfTrue="1">
      <formula>1=1</formula>
    </cfRule>
  </conditionalFormatting>
  <conditionalFormatting sqref="F178">
    <cfRule type="expression" dxfId="223" priority="231" stopIfTrue="1">
      <formula>$G$52="Abandonné pour le projet"</formula>
    </cfRule>
  </conditionalFormatting>
  <conditionalFormatting sqref="F168">
    <cfRule type="expression" dxfId="222" priority="230" stopIfTrue="1">
      <formula>1=1</formula>
    </cfRule>
  </conditionalFormatting>
  <conditionalFormatting sqref="F168">
    <cfRule type="expression" dxfId="221" priority="229" stopIfTrue="1">
      <formula>1=1</formula>
    </cfRule>
  </conditionalFormatting>
  <conditionalFormatting sqref="E217 E241">
    <cfRule type="expression" dxfId="220" priority="222">
      <formula>#REF!="oui"</formula>
    </cfRule>
  </conditionalFormatting>
  <conditionalFormatting sqref="B138:E138 G138:K139 B149:K149 E178:K180 B177:K177 E176:K176 E150:K152 E94:K96 E83:K86 B75:C75 K75 B53:K59 B62:K69 B61 B78:K85 B87:K95 E120:K124 E109:K114 B101:K111 B113:K121 E146:K148 E135:K138 B127:K137 B139:K147 B153:K175 B179:K183">
    <cfRule type="expression" dxfId="219" priority="213">
      <formula>ecsouprocess="Process"</formula>
    </cfRule>
  </conditionalFormatting>
  <conditionalFormatting sqref="B188:K191 B187 D187:K187 B192:G192 G200:K201 B193:K195 B71:K71 B73 E204:K204 E73:K73 B199:K199 B205:K210 B202:K202 B211 D211:K211 E228:K228 B229:K234 B212:K226 B235 D235:K235 E252:K252 B253:K259 B236:K250">
    <cfRule type="expression" dxfId="218" priority="212">
      <formula>$G$27="ECS"</formula>
    </cfRule>
  </conditionalFormatting>
  <conditionalFormatting sqref="B70:F70 H70:K70">
    <cfRule type="expression" dxfId="217" priority="211">
      <formula>$G$27="ECS"</formula>
    </cfRule>
  </conditionalFormatting>
  <conditionalFormatting sqref="E97:K97">
    <cfRule type="expression" dxfId="216" priority="210">
      <formula>ecsouprocess="Process"</formula>
    </cfRule>
  </conditionalFormatting>
  <conditionalFormatting sqref="F98:K98">
    <cfRule type="expression" dxfId="215" priority="209">
      <formula>$G$27="ECS"</formula>
    </cfRule>
  </conditionalFormatting>
  <conditionalFormatting sqref="E125:K125">
    <cfRule type="expression" dxfId="214" priority="208">
      <formula>ecsouprocess="Process"</formula>
    </cfRule>
  </conditionalFormatting>
  <conditionalFormatting sqref="E126:K126">
    <cfRule type="expression" dxfId="213" priority="207">
      <formula>$G$27="ECS"</formula>
    </cfRule>
  </conditionalFormatting>
  <conditionalFormatting sqref="E153:K153">
    <cfRule type="expression" dxfId="212" priority="206">
      <formula>ecsouprocess="Process"</formula>
    </cfRule>
  </conditionalFormatting>
  <conditionalFormatting sqref="B154:K154">
    <cfRule type="expression" dxfId="211" priority="205">
      <formula>$G$27="ECS"</formula>
    </cfRule>
  </conditionalFormatting>
  <conditionalFormatting sqref="E181:K181">
    <cfRule type="expression" dxfId="210" priority="204">
      <formula>ecsouprocess="Process"</formula>
    </cfRule>
  </conditionalFormatting>
  <conditionalFormatting sqref="B182:K182">
    <cfRule type="expression" dxfId="209" priority="203">
      <formula>$G$27="ECS"</formula>
    </cfRule>
  </conditionalFormatting>
  <conditionalFormatting sqref="E98">
    <cfRule type="expression" dxfId="208" priority="202">
      <formula>ecsouprocess="Process"</formula>
    </cfRule>
  </conditionalFormatting>
  <conditionalFormatting sqref="F110:F111">
    <cfRule type="expression" dxfId="207" priority="201">
      <formula>ecsouprocess="Process"</formula>
    </cfRule>
  </conditionalFormatting>
  <conditionalFormatting sqref="F119:F120">
    <cfRule type="expression" dxfId="206" priority="200">
      <formula>ecsouprocess="Process"</formula>
    </cfRule>
  </conditionalFormatting>
  <conditionalFormatting sqref="E126">
    <cfRule type="expression" dxfId="205" priority="199">
      <formula>ecsouprocess="Process"</formula>
    </cfRule>
  </conditionalFormatting>
  <conditionalFormatting sqref="F138:F139">
    <cfRule type="expression" dxfId="204" priority="191">
      <formula>$G$27="ECS"</formula>
    </cfRule>
  </conditionalFormatting>
  <conditionalFormatting sqref="F138:F139">
    <cfRule type="expression" dxfId="203" priority="190">
      <formula>ecsouprocess="Process"</formula>
    </cfRule>
  </conditionalFormatting>
  <conditionalFormatting sqref="F147:F148">
    <cfRule type="expression" dxfId="202" priority="189">
      <formula>$G$27="ECS"</formula>
    </cfRule>
  </conditionalFormatting>
  <conditionalFormatting sqref="F147:F148">
    <cfRule type="expression" dxfId="201" priority="188">
      <formula>ecsouprocess="Process"</formula>
    </cfRule>
  </conditionalFormatting>
  <conditionalFormatting sqref="E203">
    <cfRule type="expression" dxfId="200" priority="187">
      <formula>#REF!="oui"</formula>
    </cfRule>
  </conditionalFormatting>
  <conditionalFormatting sqref="B203:K203">
    <cfRule type="expression" dxfId="199" priority="186">
      <formula>$G$27="ECS"</formula>
    </cfRule>
  </conditionalFormatting>
  <conditionalFormatting sqref="F200:F201">
    <cfRule type="expression" dxfId="198" priority="181">
      <formula>$G$27="ECS"</formula>
    </cfRule>
  </conditionalFormatting>
  <conditionalFormatting sqref="B200:D201">
    <cfRule type="expression" dxfId="197" priority="184">
      <formula>$G$27="ECS"</formula>
    </cfRule>
  </conditionalFormatting>
  <conditionalFormatting sqref="E200:E201">
    <cfRule type="expression" dxfId="196" priority="183">
      <formula>$G$27="ECS"</formula>
    </cfRule>
  </conditionalFormatting>
  <conditionalFormatting sqref="E99:K100">
    <cfRule type="expression" dxfId="195" priority="177">
      <formula>$G$27="ECS"</formula>
    </cfRule>
  </conditionalFormatting>
  <conditionalFormatting sqref="E99">
    <cfRule type="expression" dxfId="194" priority="178">
      <formula>#REF!="oui"</formula>
    </cfRule>
  </conditionalFormatting>
  <conditionalFormatting sqref="B72:K72">
    <cfRule type="expression" dxfId="193" priority="174">
      <formula>$G$27="ECS"</formula>
    </cfRule>
  </conditionalFormatting>
  <conditionalFormatting sqref="B74:K74">
    <cfRule type="expression" dxfId="192" priority="176">
      <formula>ecsouprocess="Process"</formula>
    </cfRule>
  </conditionalFormatting>
  <conditionalFormatting sqref="E72:E73">
    <cfRule type="expression" dxfId="191" priority="175">
      <formula>#REF!="oui"</formula>
    </cfRule>
  </conditionalFormatting>
  <conditionalFormatting sqref="B129:K129">
    <cfRule type="expression" dxfId="190" priority="173">
      <formula>ecsouprocess="Process"</formula>
    </cfRule>
  </conditionalFormatting>
  <conditionalFormatting sqref="E127:K128">
    <cfRule type="expression" dxfId="189" priority="171">
      <formula>$G$27="ECS"</formula>
    </cfRule>
  </conditionalFormatting>
  <conditionalFormatting sqref="E127">
    <cfRule type="expression" dxfId="188" priority="172">
      <formula>#REF!="oui"</formula>
    </cfRule>
  </conditionalFormatting>
  <conditionalFormatting sqref="B157:K157">
    <cfRule type="expression" dxfId="187" priority="170">
      <formula>ecsouprocess="Process"</formula>
    </cfRule>
  </conditionalFormatting>
  <conditionalFormatting sqref="B155:K156">
    <cfRule type="expression" dxfId="186" priority="168">
      <formula>$G$27="ECS"</formula>
    </cfRule>
  </conditionalFormatting>
  <conditionalFormatting sqref="E155">
    <cfRule type="expression" dxfId="185" priority="169">
      <formula>#REF!="oui"</formula>
    </cfRule>
  </conditionalFormatting>
  <conditionalFormatting sqref="E227">
    <cfRule type="expression" dxfId="184" priority="164">
      <formula>#REF!="oui"</formula>
    </cfRule>
  </conditionalFormatting>
  <conditionalFormatting sqref="B227:K228">
    <cfRule type="expression" dxfId="183" priority="163">
      <formula>$G$27="ECS"</formula>
    </cfRule>
  </conditionalFormatting>
  <conditionalFormatting sqref="E251">
    <cfRule type="expression" dxfId="182" priority="162">
      <formula>#REF!="oui"</formula>
    </cfRule>
  </conditionalFormatting>
  <conditionalFormatting sqref="B251:K252">
    <cfRule type="expression" dxfId="181" priority="161">
      <formula>$G$27="ECS"</formula>
    </cfRule>
  </conditionalFormatting>
  <conditionalFormatting sqref="B83:D86">
    <cfRule type="expression" dxfId="180" priority="147">
      <formula>$G$27="ECS"</formula>
    </cfRule>
  </conditionalFormatting>
  <conditionalFormatting sqref="B178:D181">
    <cfRule type="expression" dxfId="179" priority="160">
      <formula>$G$27="ECS"</formula>
    </cfRule>
  </conditionalFormatting>
  <conditionalFormatting sqref="B176:D176">
    <cfRule type="expression" dxfId="178" priority="159">
      <formula>$G$27="ECS"</formula>
    </cfRule>
  </conditionalFormatting>
  <conditionalFormatting sqref="B167:D167">
    <cfRule type="expression" dxfId="177" priority="158">
      <formula>$G$27="ECS"</formula>
    </cfRule>
  </conditionalFormatting>
  <conditionalFormatting sqref="B168:D170">
    <cfRule type="expression" dxfId="176" priority="157">
      <formula>$G$27="ECS"</formula>
    </cfRule>
  </conditionalFormatting>
  <conditionalFormatting sqref="B150:D153">
    <cfRule type="expression" dxfId="175" priority="156">
      <formula>$G$27="ECS"</formula>
    </cfRule>
  </conditionalFormatting>
  <conditionalFormatting sqref="B148:D148">
    <cfRule type="expression" dxfId="174" priority="155">
      <formula>$G$27="ECS"</formula>
    </cfRule>
  </conditionalFormatting>
  <conditionalFormatting sqref="B139:D142">
    <cfRule type="expression" dxfId="173" priority="154">
      <formula>$G$27="ECS"</formula>
    </cfRule>
  </conditionalFormatting>
  <conditionalFormatting sqref="B122:D128">
    <cfRule type="expression" dxfId="172" priority="153">
      <formula>$G$27="ECS"</formula>
    </cfRule>
  </conditionalFormatting>
  <conditionalFormatting sqref="B120:D120">
    <cfRule type="expression" dxfId="171" priority="152">
      <formula>$G$27="ECS"</formula>
    </cfRule>
  </conditionalFormatting>
  <conditionalFormatting sqref="B111:D114">
    <cfRule type="expression" dxfId="170" priority="151">
      <formula>$G$27="ECS"</formula>
    </cfRule>
  </conditionalFormatting>
  <conditionalFormatting sqref="B95:D100">
    <cfRule type="expression" dxfId="169" priority="150">
      <formula>$G$27="ECS"</formula>
    </cfRule>
  </conditionalFormatting>
  <conditionalFormatting sqref="B94:D94">
    <cfRule type="expression" dxfId="168" priority="149">
      <formula>$G$27="ECS"</formula>
    </cfRule>
  </conditionalFormatting>
  <conditionalFormatting sqref="B92:D92">
    <cfRule type="expression" dxfId="167" priority="148">
      <formula>$G$27="ECS"</formula>
    </cfRule>
  </conditionalFormatting>
  <conditionalFormatting sqref="B73:F73">
    <cfRule type="expression" dxfId="166" priority="146">
      <formula>$E$72="non"</formula>
    </cfRule>
  </conditionalFormatting>
  <conditionalFormatting sqref="B204">
    <cfRule type="expression" dxfId="165" priority="144">
      <formula>$G$27="ECS"</formula>
    </cfRule>
  </conditionalFormatting>
  <conditionalFormatting sqref="E204">
    <cfRule type="expression" dxfId="164" priority="145">
      <formula>#REF!="oui"</formula>
    </cfRule>
  </conditionalFormatting>
  <conditionalFormatting sqref="B204:F204">
    <cfRule type="expression" dxfId="163" priority="143">
      <formula>$E$203="non"</formula>
    </cfRule>
  </conditionalFormatting>
  <conditionalFormatting sqref="B77:C77 K77">
    <cfRule type="expression" dxfId="162" priority="141">
      <formula>ecsouprocess="Process"</formula>
    </cfRule>
  </conditionalFormatting>
  <conditionalFormatting sqref="B76:K76">
    <cfRule type="expression" dxfId="161" priority="140">
      <formula>ecsouprocess="Process"</formula>
    </cfRule>
  </conditionalFormatting>
  <conditionalFormatting sqref="F67 F94 F122 F150 F178">
    <cfRule type="expression" dxfId="160" priority="266" stopIfTrue="1">
      <formula>$E$75&lt;&gt;"oui"</formula>
    </cfRule>
  </conditionalFormatting>
  <conditionalFormatting sqref="B60:K60">
    <cfRule type="expression" dxfId="159" priority="139">
      <formula>ecsouprocess="Process"</formula>
    </cfRule>
  </conditionalFormatting>
  <conditionalFormatting sqref="B198:K198 B197">
    <cfRule type="expression" dxfId="158" priority="138">
      <formula>ecsouprocess="Process"</formula>
    </cfRule>
  </conditionalFormatting>
  <conditionalFormatting sqref="B196:K196">
    <cfRule type="expression" dxfId="157" priority="137">
      <formula>ecsouprocess="Process"</formula>
    </cfRule>
  </conditionalFormatting>
  <conditionalFormatting sqref="A55:XFD61">
    <cfRule type="expression" dxfId="156" priority="136">
      <formula>$C$53="Neuf"</formula>
    </cfRule>
  </conditionalFormatting>
  <conditionalFormatting sqref="G70">
    <cfRule type="expression" dxfId="155" priority="135">
      <formula>ecsouprocess="Process"</formula>
    </cfRule>
  </conditionalFormatting>
  <conditionalFormatting sqref="A53:XFD259">
    <cfRule type="expression" dxfId="154" priority="134">
      <formula>$G$27=""</formula>
    </cfRule>
  </conditionalFormatting>
  <conditionalFormatting sqref="F92">
    <cfRule type="expression" dxfId="153" priority="132" stopIfTrue="1">
      <formula>1=1</formula>
    </cfRule>
  </conditionalFormatting>
  <conditionalFormatting sqref="F92">
    <cfRule type="expression" dxfId="152" priority="131" stopIfTrue="1">
      <formula>1=1</formula>
    </cfRule>
  </conditionalFormatting>
  <conditionalFormatting sqref="F93">
    <cfRule type="expression" dxfId="151" priority="130" stopIfTrue="1">
      <formula>$G$52="Abandonné pour le projet"</formula>
    </cfRule>
  </conditionalFormatting>
  <conditionalFormatting sqref="F84">
    <cfRule type="expression" dxfId="150" priority="129" stopIfTrue="1">
      <formula>1=1</formula>
    </cfRule>
  </conditionalFormatting>
  <conditionalFormatting sqref="F84">
    <cfRule type="expression" dxfId="149" priority="128" stopIfTrue="1">
      <formula>1=1</formula>
    </cfRule>
  </conditionalFormatting>
  <conditionalFormatting sqref="B97:K97 B99 E99:K99">
    <cfRule type="expression" dxfId="148" priority="127">
      <formula>$G$27="ECS"</formula>
    </cfRule>
  </conditionalFormatting>
  <conditionalFormatting sqref="B96:F96 H96:K96">
    <cfRule type="expression" dxfId="147" priority="126">
      <formula>$G$27="ECS"</formula>
    </cfRule>
  </conditionalFormatting>
  <conditionalFormatting sqref="B98:K98">
    <cfRule type="expression" dxfId="146" priority="123">
      <formula>$G$27="ECS"</formula>
    </cfRule>
  </conditionalFormatting>
  <conditionalFormatting sqref="B100:K100">
    <cfRule type="expression" dxfId="145" priority="125">
      <formula>ecsouprocess="Process"</formula>
    </cfRule>
  </conditionalFormatting>
  <conditionalFormatting sqref="E98:E99">
    <cfRule type="expression" dxfId="144" priority="124">
      <formula>#REF!="oui"</formula>
    </cfRule>
  </conditionalFormatting>
  <conditionalFormatting sqref="B99:F99">
    <cfRule type="expression" dxfId="143" priority="122">
      <formula>$E$72="non"</formula>
    </cfRule>
  </conditionalFormatting>
  <conditionalFormatting sqref="B103:C103 K103">
    <cfRule type="expression" dxfId="142" priority="121">
      <formula>ecsouprocess="Process"</formula>
    </cfRule>
  </conditionalFormatting>
  <conditionalFormatting sqref="B102:K102">
    <cfRule type="expression" dxfId="141" priority="120">
      <formula>ecsouprocess="Process"</formula>
    </cfRule>
  </conditionalFormatting>
  <conditionalFormatting sqref="F93">
    <cfRule type="expression" dxfId="140" priority="133" stopIfTrue="1">
      <formula>$E$75&lt;&gt;"oui"</formula>
    </cfRule>
  </conditionalFormatting>
  <conditionalFormatting sqref="B86:K86">
    <cfRule type="expression" dxfId="139" priority="119">
      <formula>ecsouprocess="Process"</formula>
    </cfRule>
  </conditionalFormatting>
  <conditionalFormatting sqref="A81:XFD87">
    <cfRule type="expression" dxfId="138" priority="118">
      <formula>$C$53="Neuf"</formula>
    </cfRule>
  </conditionalFormatting>
  <conditionalFormatting sqref="G96">
    <cfRule type="expression" dxfId="137" priority="117">
      <formula>ecsouprocess="Process"</formula>
    </cfRule>
  </conditionalFormatting>
  <conditionalFormatting sqref="F119">
    <cfRule type="expression" dxfId="136" priority="115" stopIfTrue="1">
      <formula>1=1</formula>
    </cfRule>
  </conditionalFormatting>
  <conditionalFormatting sqref="F119">
    <cfRule type="expression" dxfId="135" priority="114" stopIfTrue="1">
      <formula>1=1</formula>
    </cfRule>
  </conditionalFormatting>
  <conditionalFormatting sqref="F120">
    <cfRule type="expression" dxfId="134" priority="113" stopIfTrue="1">
      <formula>$G$52="Abandonné pour le projet"</formula>
    </cfRule>
  </conditionalFormatting>
  <conditionalFormatting sqref="F110">
    <cfRule type="expression" dxfId="133" priority="112" stopIfTrue="1">
      <formula>1=1</formula>
    </cfRule>
  </conditionalFormatting>
  <conditionalFormatting sqref="F110">
    <cfRule type="expression" dxfId="132" priority="111" stopIfTrue="1">
      <formula>1=1</formula>
    </cfRule>
  </conditionalFormatting>
  <conditionalFormatting sqref="E123:K123">
    <cfRule type="expression" dxfId="131" priority="110">
      <formula>ecsouprocess="Process"</formula>
    </cfRule>
  </conditionalFormatting>
  <conditionalFormatting sqref="F124:K124">
    <cfRule type="expression" dxfId="130" priority="109">
      <formula>$G$27="ECS"</formula>
    </cfRule>
  </conditionalFormatting>
  <conditionalFormatting sqref="E124">
    <cfRule type="expression" dxfId="129" priority="108">
      <formula>ecsouprocess="Process"</formula>
    </cfRule>
  </conditionalFormatting>
  <conditionalFormatting sqref="E125:K126">
    <cfRule type="expression" dxfId="128" priority="106">
      <formula>$G$27="ECS"</formula>
    </cfRule>
  </conditionalFormatting>
  <conditionalFormatting sqref="E125">
    <cfRule type="expression" dxfId="127" priority="107">
      <formula>#REF!="oui"</formula>
    </cfRule>
  </conditionalFormatting>
  <conditionalFormatting sqref="B109:D112">
    <cfRule type="expression" dxfId="126" priority="102">
      <formula>$G$27="ECS"</formula>
    </cfRule>
  </conditionalFormatting>
  <conditionalFormatting sqref="B121:D126">
    <cfRule type="expression" dxfId="125" priority="105">
      <formula>$G$27="ECS"</formula>
    </cfRule>
  </conditionalFormatting>
  <conditionalFormatting sqref="B120:D120">
    <cfRule type="expression" dxfId="124" priority="104">
      <formula>$G$27="ECS"</formula>
    </cfRule>
  </conditionalFormatting>
  <conditionalFormatting sqref="B118:D118">
    <cfRule type="expression" dxfId="123" priority="103">
      <formula>$G$27="ECS"</formula>
    </cfRule>
  </conditionalFormatting>
  <conditionalFormatting sqref="F120">
    <cfRule type="expression" dxfId="122" priority="116" stopIfTrue="1">
      <formula>$E$75&lt;&gt;"oui"</formula>
    </cfRule>
  </conditionalFormatting>
  <conditionalFormatting sqref="F118">
    <cfRule type="expression" dxfId="121" priority="100" stopIfTrue="1">
      <formula>1=1</formula>
    </cfRule>
  </conditionalFormatting>
  <conditionalFormatting sqref="F118">
    <cfRule type="expression" dxfId="120" priority="99" stopIfTrue="1">
      <formula>1=1</formula>
    </cfRule>
  </conditionalFormatting>
  <conditionalFormatting sqref="F119">
    <cfRule type="expression" dxfId="119" priority="98" stopIfTrue="1">
      <formula>$G$52="Abandonné pour le projet"</formula>
    </cfRule>
  </conditionalFormatting>
  <conditionalFormatting sqref="F110">
    <cfRule type="expression" dxfId="118" priority="97" stopIfTrue="1">
      <formula>1=1</formula>
    </cfRule>
  </conditionalFormatting>
  <conditionalFormatting sqref="F110">
    <cfRule type="expression" dxfId="117" priority="96" stopIfTrue="1">
      <formula>1=1</formula>
    </cfRule>
  </conditionalFormatting>
  <conditionalFormatting sqref="B123:K123 B125 E125:K125">
    <cfRule type="expression" dxfId="116" priority="95">
      <formula>$G$27="ECS"</formula>
    </cfRule>
  </conditionalFormatting>
  <conditionalFormatting sqref="B122:F122 H122:K122">
    <cfRule type="expression" dxfId="115" priority="94">
      <formula>$G$27="ECS"</formula>
    </cfRule>
  </conditionalFormatting>
  <conditionalFormatting sqref="B124:K124">
    <cfRule type="expression" dxfId="114" priority="91">
      <formula>$G$27="ECS"</formula>
    </cfRule>
  </conditionalFormatting>
  <conditionalFormatting sqref="B126:K126">
    <cfRule type="expression" dxfId="113" priority="93">
      <formula>ecsouprocess="Process"</formula>
    </cfRule>
  </conditionalFormatting>
  <conditionalFormatting sqref="E124:E125">
    <cfRule type="expression" dxfId="112" priority="92">
      <formula>#REF!="oui"</formula>
    </cfRule>
  </conditionalFormatting>
  <conditionalFormatting sqref="B125:F125">
    <cfRule type="expression" dxfId="111" priority="90">
      <formula>$E$72="non"</formula>
    </cfRule>
  </conditionalFormatting>
  <conditionalFormatting sqref="B129:C129 K129">
    <cfRule type="expression" dxfId="110" priority="89">
      <formula>ecsouprocess="Process"</formula>
    </cfRule>
  </conditionalFormatting>
  <conditionalFormatting sqref="B128:K128">
    <cfRule type="expression" dxfId="109" priority="88">
      <formula>ecsouprocess="Process"</formula>
    </cfRule>
  </conditionalFormatting>
  <conditionalFormatting sqref="F119">
    <cfRule type="expression" dxfId="108" priority="101" stopIfTrue="1">
      <formula>$E$75&lt;&gt;"oui"</formula>
    </cfRule>
  </conditionalFormatting>
  <conditionalFormatting sqref="B112:K112">
    <cfRule type="expression" dxfId="107" priority="87">
      <formula>ecsouprocess="Process"</formula>
    </cfRule>
  </conditionalFormatting>
  <conditionalFormatting sqref="B107:K113">
    <cfRule type="expression" dxfId="106" priority="86">
      <formula>$C$53="Neuf"</formula>
    </cfRule>
  </conditionalFormatting>
  <conditionalFormatting sqref="G122">
    <cfRule type="expression" dxfId="105" priority="85">
      <formula>ecsouprocess="Process"</formula>
    </cfRule>
  </conditionalFormatting>
  <conditionalFormatting sqref="F145">
    <cfRule type="expression" dxfId="104" priority="83" stopIfTrue="1">
      <formula>1=1</formula>
    </cfRule>
  </conditionalFormatting>
  <conditionalFormatting sqref="F145">
    <cfRule type="expression" dxfId="103" priority="82" stopIfTrue="1">
      <formula>1=1</formula>
    </cfRule>
  </conditionalFormatting>
  <conditionalFormatting sqref="F146">
    <cfRule type="expression" dxfId="102" priority="81" stopIfTrue="1">
      <formula>$G$52="Abandonné pour le projet"</formula>
    </cfRule>
  </conditionalFormatting>
  <conditionalFormatting sqref="F136">
    <cfRule type="expression" dxfId="101" priority="80" stopIfTrue="1">
      <formula>1=1</formula>
    </cfRule>
  </conditionalFormatting>
  <conditionalFormatting sqref="F136">
    <cfRule type="expression" dxfId="100" priority="79" stopIfTrue="1">
      <formula>1=1</formula>
    </cfRule>
  </conditionalFormatting>
  <conditionalFormatting sqref="E149:K149">
    <cfRule type="expression" dxfId="99" priority="78">
      <formula>ecsouprocess="Process"</formula>
    </cfRule>
  </conditionalFormatting>
  <conditionalFormatting sqref="F150:K150">
    <cfRule type="expression" dxfId="98" priority="77">
      <formula>$G$27="ECS"</formula>
    </cfRule>
  </conditionalFormatting>
  <conditionalFormatting sqref="E150">
    <cfRule type="expression" dxfId="97" priority="76">
      <formula>ecsouprocess="Process"</formula>
    </cfRule>
  </conditionalFormatting>
  <conditionalFormatting sqref="E151:K152">
    <cfRule type="expression" dxfId="96" priority="74">
      <formula>$G$27="ECS"</formula>
    </cfRule>
  </conditionalFormatting>
  <conditionalFormatting sqref="E151">
    <cfRule type="expression" dxfId="95" priority="75">
      <formula>#REF!="oui"</formula>
    </cfRule>
  </conditionalFormatting>
  <conditionalFormatting sqref="B135:D138">
    <cfRule type="expression" dxfId="94" priority="70">
      <formula>$G$27="ECS"</formula>
    </cfRule>
  </conditionalFormatting>
  <conditionalFormatting sqref="B147:D152">
    <cfRule type="expression" dxfId="93" priority="73">
      <formula>$G$27="ECS"</formula>
    </cfRule>
  </conditionalFormatting>
  <conditionalFormatting sqref="B146:D146">
    <cfRule type="expression" dxfId="92" priority="72">
      <formula>$G$27="ECS"</formula>
    </cfRule>
  </conditionalFormatting>
  <conditionalFormatting sqref="B144:D144">
    <cfRule type="expression" dxfId="91" priority="71">
      <formula>$G$27="ECS"</formula>
    </cfRule>
  </conditionalFormatting>
  <conditionalFormatting sqref="F146">
    <cfRule type="expression" dxfId="90" priority="84" stopIfTrue="1">
      <formula>$E$75&lt;&gt;"oui"</formula>
    </cfRule>
  </conditionalFormatting>
  <conditionalFormatting sqref="F144">
    <cfRule type="expression" dxfId="89" priority="68" stopIfTrue="1">
      <formula>1=1</formula>
    </cfRule>
  </conditionalFormatting>
  <conditionalFormatting sqref="F144">
    <cfRule type="expression" dxfId="88" priority="67" stopIfTrue="1">
      <formula>1=1</formula>
    </cfRule>
  </conditionalFormatting>
  <conditionalFormatting sqref="F145">
    <cfRule type="expression" dxfId="87" priority="66" stopIfTrue="1">
      <formula>$G$52="Abandonné pour le projet"</formula>
    </cfRule>
  </conditionalFormatting>
  <conditionalFormatting sqref="F136">
    <cfRule type="expression" dxfId="86" priority="65" stopIfTrue="1">
      <formula>1=1</formula>
    </cfRule>
  </conditionalFormatting>
  <conditionalFormatting sqref="F136">
    <cfRule type="expression" dxfId="85" priority="64" stopIfTrue="1">
      <formula>1=1</formula>
    </cfRule>
  </conditionalFormatting>
  <conditionalFormatting sqref="B149:K149 B151 E151:K151">
    <cfRule type="expression" dxfId="84" priority="63">
      <formula>$G$27="ECS"</formula>
    </cfRule>
  </conditionalFormatting>
  <conditionalFormatting sqref="B148:F148 H148:K148">
    <cfRule type="expression" dxfId="83" priority="62">
      <formula>$G$27="ECS"</formula>
    </cfRule>
  </conditionalFormatting>
  <conditionalFormatting sqref="B150:K150">
    <cfRule type="expression" dxfId="82" priority="59">
      <formula>$G$27="ECS"</formula>
    </cfRule>
  </conditionalFormatting>
  <conditionalFormatting sqref="B152:K152">
    <cfRule type="expression" dxfId="81" priority="61">
      <formula>ecsouprocess="Process"</formula>
    </cfRule>
  </conditionalFormatting>
  <conditionalFormatting sqref="E150:E151">
    <cfRule type="expression" dxfId="80" priority="60">
      <formula>#REF!="oui"</formula>
    </cfRule>
  </conditionalFormatting>
  <conditionalFormatting sqref="B151:F151">
    <cfRule type="expression" dxfId="79" priority="58">
      <formula>$E$72="non"</formula>
    </cfRule>
  </conditionalFormatting>
  <conditionalFormatting sqref="B155:C155 K155">
    <cfRule type="expression" dxfId="78" priority="57">
      <formula>ecsouprocess="Process"</formula>
    </cfRule>
  </conditionalFormatting>
  <conditionalFormatting sqref="B154:K154">
    <cfRule type="expression" dxfId="77" priority="56">
      <formula>ecsouprocess="Process"</formula>
    </cfRule>
  </conditionalFormatting>
  <conditionalFormatting sqref="F145">
    <cfRule type="expression" dxfId="76" priority="69" stopIfTrue="1">
      <formula>$E$75&lt;&gt;"oui"</formula>
    </cfRule>
  </conditionalFormatting>
  <conditionalFormatting sqref="B138:K138">
    <cfRule type="expression" dxfId="75" priority="55">
      <formula>ecsouprocess="Process"</formula>
    </cfRule>
  </conditionalFormatting>
  <conditionalFormatting sqref="B133:K139">
    <cfRule type="expression" dxfId="74" priority="54">
      <formula>$C$53="Neuf"</formula>
    </cfRule>
  </conditionalFormatting>
  <conditionalFormatting sqref="G148">
    <cfRule type="expression" dxfId="73" priority="53">
      <formula>ecsouprocess="Process"</formula>
    </cfRule>
  </conditionalFormatting>
  <conditionalFormatting sqref="F171">
    <cfRule type="expression" dxfId="72" priority="51" stopIfTrue="1">
      <formula>1=1</formula>
    </cfRule>
  </conditionalFormatting>
  <conditionalFormatting sqref="F171">
    <cfRule type="expression" dxfId="71" priority="50" stopIfTrue="1">
      <formula>1=1</formula>
    </cfRule>
  </conditionalFormatting>
  <conditionalFormatting sqref="F172">
    <cfRule type="expression" dxfId="70" priority="49" stopIfTrue="1">
      <formula>$G$52="Abandonné pour le projet"</formula>
    </cfRule>
  </conditionalFormatting>
  <conditionalFormatting sqref="F162">
    <cfRule type="expression" dxfId="69" priority="48" stopIfTrue="1">
      <formula>1=1</formula>
    </cfRule>
  </conditionalFormatting>
  <conditionalFormatting sqref="F162">
    <cfRule type="expression" dxfId="68" priority="47" stopIfTrue="1">
      <formula>1=1</formula>
    </cfRule>
  </conditionalFormatting>
  <conditionalFormatting sqref="E175:K175">
    <cfRule type="expression" dxfId="67" priority="46">
      <formula>ecsouprocess="Process"</formula>
    </cfRule>
  </conditionalFormatting>
  <conditionalFormatting sqref="F176:K176">
    <cfRule type="expression" dxfId="66" priority="45">
      <formula>$G$27="ECS"</formula>
    </cfRule>
  </conditionalFormatting>
  <conditionalFormatting sqref="E176">
    <cfRule type="expression" dxfId="65" priority="44">
      <formula>ecsouprocess="Process"</formula>
    </cfRule>
  </conditionalFormatting>
  <conditionalFormatting sqref="E177:K178">
    <cfRule type="expression" dxfId="64" priority="42">
      <formula>$G$27="ECS"</formula>
    </cfRule>
  </conditionalFormatting>
  <conditionalFormatting sqref="E177">
    <cfRule type="expression" dxfId="63" priority="43">
      <formula>#REF!="oui"</formula>
    </cfRule>
  </conditionalFormatting>
  <conditionalFormatting sqref="B161:D164">
    <cfRule type="expression" dxfId="62" priority="38">
      <formula>$G$27="ECS"</formula>
    </cfRule>
  </conditionalFormatting>
  <conditionalFormatting sqref="B173:D178">
    <cfRule type="expression" dxfId="61" priority="41">
      <formula>$G$27="ECS"</formula>
    </cfRule>
  </conditionalFormatting>
  <conditionalFormatting sqref="B172:D172">
    <cfRule type="expression" dxfId="60" priority="40">
      <formula>$G$27="ECS"</formula>
    </cfRule>
  </conditionalFormatting>
  <conditionalFormatting sqref="B170:D170">
    <cfRule type="expression" dxfId="59" priority="39">
      <formula>$G$27="ECS"</formula>
    </cfRule>
  </conditionalFormatting>
  <conditionalFormatting sqref="F172">
    <cfRule type="expression" dxfId="58" priority="52" stopIfTrue="1">
      <formula>$E$75&lt;&gt;"oui"</formula>
    </cfRule>
  </conditionalFormatting>
  <conditionalFormatting sqref="F170">
    <cfRule type="expression" dxfId="57" priority="36" stopIfTrue="1">
      <formula>1=1</formula>
    </cfRule>
  </conditionalFormatting>
  <conditionalFormatting sqref="F170">
    <cfRule type="expression" dxfId="56" priority="35" stopIfTrue="1">
      <formula>1=1</formula>
    </cfRule>
  </conditionalFormatting>
  <conditionalFormatting sqref="F171">
    <cfRule type="expression" dxfId="55" priority="34" stopIfTrue="1">
      <formula>$G$52="Abandonné pour le projet"</formula>
    </cfRule>
  </conditionalFormatting>
  <conditionalFormatting sqref="F162">
    <cfRule type="expression" dxfId="54" priority="33" stopIfTrue="1">
      <formula>1=1</formula>
    </cfRule>
  </conditionalFormatting>
  <conditionalFormatting sqref="F162">
    <cfRule type="expression" dxfId="53" priority="32" stopIfTrue="1">
      <formula>1=1</formula>
    </cfRule>
  </conditionalFormatting>
  <conditionalFormatting sqref="B175:K175 B177 E177:K177">
    <cfRule type="expression" dxfId="52" priority="31">
      <formula>$G$27="ECS"</formula>
    </cfRule>
  </conditionalFormatting>
  <conditionalFormatting sqref="B174:F174 H174:K174">
    <cfRule type="expression" dxfId="51" priority="30">
      <formula>$G$27="ECS"</formula>
    </cfRule>
  </conditionalFormatting>
  <conditionalFormatting sqref="B176:K176">
    <cfRule type="expression" dxfId="50" priority="27">
      <formula>$G$27="ECS"</formula>
    </cfRule>
  </conditionalFormatting>
  <conditionalFormatting sqref="B178:K178">
    <cfRule type="expression" dxfId="49" priority="29">
      <formula>ecsouprocess="Process"</formula>
    </cfRule>
  </conditionalFormatting>
  <conditionalFormatting sqref="E176:E177">
    <cfRule type="expression" dxfId="48" priority="28">
      <formula>#REF!="oui"</formula>
    </cfRule>
  </conditionalFormatting>
  <conditionalFormatting sqref="B177:F177">
    <cfRule type="expression" dxfId="47" priority="26">
      <formula>$E$72="non"</formula>
    </cfRule>
  </conditionalFormatting>
  <conditionalFormatting sqref="B181:C181 K181">
    <cfRule type="expression" dxfId="46" priority="25">
      <formula>ecsouprocess="Process"</formula>
    </cfRule>
  </conditionalFormatting>
  <conditionalFormatting sqref="B180:K180">
    <cfRule type="expression" dxfId="45" priority="24">
      <formula>ecsouprocess="Process"</formula>
    </cfRule>
  </conditionalFormatting>
  <conditionalFormatting sqref="F171">
    <cfRule type="expression" dxfId="44" priority="37" stopIfTrue="1">
      <formula>$E$75&lt;&gt;"oui"</formula>
    </cfRule>
  </conditionalFormatting>
  <conditionalFormatting sqref="B164:K164">
    <cfRule type="expression" dxfId="43" priority="23">
      <formula>ecsouprocess="Process"</formula>
    </cfRule>
  </conditionalFormatting>
  <conditionalFormatting sqref="B159:K165">
    <cfRule type="expression" dxfId="42" priority="22">
      <formula>$C$53="Neuf"</formula>
    </cfRule>
  </conditionalFormatting>
  <conditionalFormatting sqref="G174">
    <cfRule type="expression" dxfId="41" priority="21">
      <formula>ecsouprocess="Process"</formula>
    </cfRule>
  </conditionalFormatting>
  <conditionalFormatting sqref="E227">
    <cfRule type="expression" dxfId="40" priority="20">
      <formula>#REF!="oui"</formula>
    </cfRule>
  </conditionalFormatting>
  <conditionalFormatting sqref="B227:K227">
    <cfRule type="expression" dxfId="39" priority="19">
      <formula>$G$27="ECS"</formula>
    </cfRule>
  </conditionalFormatting>
  <conditionalFormatting sqref="F224:F225">
    <cfRule type="expression" dxfId="38" priority="16">
      <formula>$G$27="ECS"</formula>
    </cfRule>
  </conditionalFormatting>
  <conditionalFormatting sqref="B224:D225">
    <cfRule type="expression" dxfId="37" priority="18">
      <formula>$G$27="ECS"</formula>
    </cfRule>
  </conditionalFormatting>
  <conditionalFormatting sqref="E224:E225">
    <cfRule type="expression" dxfId="36" priority="17">
      <formula>$G$27="ECS"</formula>
    </cfRule>
  </conditionalFormatting>
  <conditionalFormatting sqref="B228">
    <cfRule type="expression" dxfId="35" priority="14">
      <formula>$G$27="ECS"</formula>
    </cfRule>
  </conditionalFormatting>
  <conditionalFormatting sqref="E228">
    <cfRule type="expression" dxfId="34" priority="15">
      <formula>#REF!="oui"</formula>
    </cfRule>
  </conditionalFormatting>
  <conditionalFormatting sqref="B228:F228">
    <cfRule type="expression" dxfId="33" priority="13">
      <formula>$E$203="non"</formula>
    </cfRule>
  </conditionalFormatting>
  <conditionalFormatting sqref="B222:K222 B221">
    <cfRule type="expression" dxfId="32" priority="12">
      <formula>ecsouprocess="Process"</formula>
    </cfRule>
  </conditionalFormatting>
  <conditionalFormatting sqref="B220:K220">
    <cfRule type="expression" dxfId="31" priority="11">
      <formula>ecsouprocess="Process"</formula>
    </cfRule>
  </conditionalFormatting>
  <conditionalFormatting sqref="E251">
    <cfRule type="expression" dxfId="30" priority="10">
      <formula>#REF!="oui"</formula>
    </cfRule>
  </conditionalFormatting>
  <conditionalFormatting sqref="B251:K251">
    <cfRule type="expression" dxfId="29" priority="9">
      <formula>$G$27="ECS"</formula>
    </cfRule>
  </conditionalFormatting>
  <conditionalFormatting sqref="F248:F249">
    <cfRule type="expression" dxfId="28" priority="6">
      <formula>$G$27="ECS"</formula>
    </cfRule>
  </conditionalFormatting>
  <conditionalFormatting sqref="B248:D249">
    <cfRule type="expression" dxfId="27" priority="8">
      <formula>$G$27="ECS"</formula>
    </cfRule>
  </conditionalFormatting>
  <conditionalFormatting sqref="E248:E249">
    <cfRule type="expression" dxfId="26" priority="7">
      <formula>$G$27="ECS"</formula>
    </cfRule>
  </conditionalFormatting>
  <conditionalFormatting sqref="B252">
    <cfRule type="expression" dxfId="25" priority="4">
      <formula>$G$27="ECS"</formula>
    </cfRule>
  </conditionalFormatting>
  <conditionalFormatting sqref="E252">
    <cfRule type="expression" dxfId="24" priority="5">
      <formula>#REF!="oui"</formula>
    </cfRule>
  </conditionalFormatting>
  <conditionalFormatting sqref="B252:F252">
    <cfRule type="expression" dxfId="23" priority="3">
      <formula>$E$203="non"</formula>
    </cfRule>
  </conditionalFormatting>
  <conditionalFormatting sqref="B246:K246 B245">
    <cfRule type="expression" dxfId="22" priority="2">
      <formula>ecsouprocess="Process"</formula>
    </cfRule>
  </conditionalFormatting>
  <conditionalFormatting sqref="B244:K244">
    <cfRule type="expression" dxfId="21" priority="1">
      <formula>ecsouprocess="Process"</formula>
    </cfRule>
  </conditionalFormatting>
  <dataValidations count="18">
    <dataValidation type="list" allowBlank="1" showInputMessage="1" showErrorMessage="1" sqref="C53 C131 C79 C105 C157">
      <formula1>INDIRECT("S_neufexistant[Neuf/Existant]")</formula1>
    </dataValidation>
    <dataValidation type="list" allowBlank="1" showInputMessage="1" showErrorMessage="1" sqref="G381 G387">
      <formula1>INDIRECT("S_source[Source]")</formula1>
    </dataValidation>
    <dataValidation type="list" allowBlank="1" showInputMessage="1" showErrorMessage="1" sqref="F288 F330 F302 F316 F344">
      <formula1>INDIRECT("S_ouinon[Oui/non]")</formula1>
    </dataValidation>
    <dataValidation type="list" allowBlank="1" showInputMessage="1" showErrorMessage="1" sqref="G291:H291 G305:H305 G319:H319 G333:H333 G347:H347">
      <formula1>INDIRECT("S_productionsolaire[Production solaire]")</formula1>
    </dataValidation>
    <dataValidation type="list" allowBlank="1" showInputMessage="1" sqref="G24 G26 E37:E39">
      <formula1>INDIRECT("S_ouinon[Oui/non]")</formula1>
    </dataValidation>
    <dataValidation type="list" allowBlank="1" showInputMessage="1" showErrorMessage="1" sqref="F283 F325 F297 F311 F339">
      <formula1>INDIRECT("S_schemas[Schémas]")</formula1>
    </dataValidation>
    <dataValidation type="list" allowBlank="1" showInputMessage="1" showErrorMessage="1" sqref="F56:F57 F134:F135 F190:F191 F64:F65 F214:F215 F200:F201 F82:F83 F90:F91 F108:F109 F116:F117 F142:F143 F160:F161 F168:F169 F224:F225 F238:F239 F248:F249">
      <formula1>INDIRECT("S_besoinsecs[Besoins ECS]")</formula1>
    </dataValidation>
    <dataValidation type="list" allowBlank="1" showInputMessage="1" showErrorMessage="1" sqref="E379:F379 E385:F385">
      <formula1>INDIRECT("S_energie[Energie]")</formula1>
    </dataValidation>
    <dataValidation type="list" allowBlank="1" showInputMessage="1" showErrorMessage="1" sqref="E193 E174 E217 E122 E70 E148 E96 E241">
      <formula1>"Ouvert,Eau technique"</formula1>
    </dataValidation>
    <dataValidation type="list" allowBlank="1" showInputMessage="1" sqref="E194 E218 E242">
      <formula1>"Bain chauffé, Vapeur, Eau surchauffée, Air, Autre"</formula1>
    </dataValidation>
    <dataValidation type="list" allowBlank="1" showInputMessage="1" showErrorMessage="1" sqref="G375">
      <formula1>#REF!</formula1>
    </dataValidation>
    <dataValidation type="list" allowBlank="1" showInputMessage="1" showErrorMessage="1" sqref="G27">
      <formula1>INDIRECT("S_ecsouprocess[ECS ou process]")</formula1>
    </dataValidation>
    <dataValidation type="list" allowBlank="1" showInputMessage="1" showErrorMessage="1" sqref="G28:G29">
      <formula1>"1,2,3,4,5"</formula1>
    </dataValidation>
    <dataValidation type="list" allowBlank="1" showInputMessage="1" showErrorMessage="1" sqref="G430:G437">
      <formula1>INDIRECT("etapesdossier[Etapes_dossier]")</formula1>
    </dataValidation>
    <dataValidation type="list" allowBlank="1" showInputMessage="1" showErrorMessage="1" sqref="F285 F299 F313 F327 F341">
      <formula1>INDIRECT("S_capteur[Capteur]")</formula1>
    </dataValidation>
    <dataValidation type="list" allowBlank="1" showInputMessage="1" showErrorMessage="1" sqref="J34:J39">
      <formula1>INDIRECT("S_referent[Referent]")</formula1>
    </dataValidation>
    <dataValidation type="list" allowBlank="1" showInputMessage="1" showErrorMessage="1" sqref="F286 F300 F314 F328 F342">
      <formula1>"nord,sud,est,ouest,sud ouest,nord ouest,nord est,sud est"</formula1>
    </dataValidation>
    <dataValidation type="list" allowBlank="1" showInputMessage="1" showErrorMessage="1" sqref="F424">
      <formula1>"oui,non"</formula1>
    </dataValidation>
  </dataValidations>
  <hyperlinks>
    <hyperlink ref="I10" location="'Fiche projet solaire'!B67" display="ECS"/>
    <hyperlink ref="J10" location="'Fiche projet solaire'!B212" display="PROCESS"/>
    <hyperlink ref="K10" location="'Fiche projet solaire'!B288" display="Bilan"/>
    <hyperlink ref="B14:K14" location="'Fiche projet solaire'!B454" display="6 - Plan de financement"/>
    <hyperlink ref="B13:K13" location="'Fiche projet solaire'!B427" display="5 - Coûts d'investissement"/>
    <hyperlink ref="B12:K12" location="'Fiche projet solaire'!B398" display="4 - Description production"/>
    <hyperlink ref="B11:K11" location="'Fiche projet solaire'!B305" display="3 - Description de l'installation"/>
    <hyperlink ref="E10:H10" location="'Fiche projet solaire'!B67" display="2 - Description du site et des besoins thermiques actuels et futurs"/>
    <hyperlink ref="B9:K9" location="'Fiche projet solaire'!B18" display="1 - Présentation du projet"/>
  </hyperlink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'menus solaire'!$E$5:$E$11</xm:f>
          </x14:formula1>
          <xm:sqref>E192 E216 E173 E69 E147 E95 E121 E240</xm:sqref>
        </x14:dataValidation>
        <x14:dataValidation type="list" allowBlank="1" showInputMessage="1" showErrorMessage="1">
          <x14:formula1>
            <xm:f>'menus solaire'!$C$5:$C$7</xm:f>
          </x14:formula1>
          <xm:sqref>E226:E228 E202:E204 E97:E98 E370:F370 N203 N96 E123:E124 N227 E149:E150 E175:E176 N217:N218 N193:N194 E71:E72 N70 E250:E252 N251 N241:N242</xm:sqref>
        </x14:dataValidation>
        <x14:dataValidation type="list" allowBlank="1" showInputMessage="1" showErrorMessage="1">
          <x14:formula1>
            <xm:f>'menus solaire'!$W$5:$W$11</xm:f>
          </x14:formula1>
          <xm:sqref>G25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AC14"/>
  <sheetViews>
    <sheetView topLeftCell="H1" zoomScale="85" zoomScaleNormal="85" workbookViewId="0">
      <selection activeCell="AC9" sqref="AC9"/>
    </sheetView>
  </sheetViews>
  <sheetFormatPr baseColWidth="10" defaultRowHeight="15" x14ac:dyDescent="0.25"/>
  <cols>
    <col min="1" max="1" width="24.140625" customWidth="1"/>
    <col min="2" max="2" width="2.140625" customWidth="1"/>
    <col min="4" max="4" width="1.85546875" customWidth="1"/>
    <col min="5" max="5" width="12.28515625" customWidth="1"/>
    <col min="6" max="6" width="2.42578125" customWidth="1"/>
    <col min="7" max="7" width="21.5703125" customWidth="1"/>
    <col min="8" max="8" width="1.7109375" customWidth="1"/>
    <col min="9" max="9" width="19.28515625" customWidth="1"/>
    <col min="10" max="10" width="2" customWidth="1"/>
    <col min="11" max="11" width="14.42578125" customWidth="1"/>
    <col min="12" max="12" width="2" customWidth="1"/>
    <col min="13" max="13" width="14.28515625" customWidth="1"/>
    <col min="14" max="14" width="1.28515625" customWidth="1"/>
    <col min="15" max="15" width="13.7109375" customWidth="1"/>
    <col min="16" max="16" width="2.140625" customWidth="1"/>
    <col min="18" max="18" width="2.42578125" customWidth="1"/>
    <col min="19" max="19" width="16.5703125" customWidth="1"/>
    <col min="20" max="20" width="2" customWidth="1"/>
    <col min="21" max="21" width="16.140625" customWidth="1"/>
    <col min="22" max="22" width="2.5703125" customWidth="1"/>
    <col min="23" max="23" width="26.140625" bestFit="1" customWidth="1"/>
    <col min="24" max="24" width="1.7109375" customWidth="1"/>
    <col min="26" max="26" width="3" customWidth="1"/>
    <col min="27" max="27" width="13.7109375" customWidth="1"/>
    <col min="28" max="28" width="3.42578125" customWidth="1"/>
  </cols>
  <sheetData>
    <row r="1" spans="1:29" x14ac:dyDescent="0.25">
      <c r="A1" t="s">
        <v>18</v>
      </c>
    </row>
    <row r="4" spans="1:29" x14ac:dyDescent="0.25">
      <c r="A4" s="13" t="s">
        <v>47</v>
      </c>
      <c r="C4" t="s">
        <v>50</v>
      </c>
      <c r="E4" t="s">
        <v>66</v>
      </c>
      <c r="G4" t="s">
        <v>22</v>
      </c>
      <c r="I4" t="s">
        <v>91</v>
      </c>
      <c r="K4" t="s">
        <v>104</v>
      </c>
      <c r="M4" t="s">
        <v>107</v>
      </c>
      <c r="O4" t="s">
        <v>115</v>
      </c>
      <c r="Q4" t="s">
        <v>116</v>
      </c>
      <c r="S4" s="36" t="s">
        <v>146</v>
      </c>
      <c r="U4" t="s">
        <v>176</v>
      </c>
      <c r="W4" s="1" t="s">
        <v>11</v>
      </c>
      <c r="Y4" t="s">
        <v>189</v>
      </c>
      <c r="AA4" s="1" t="s">
        <v>230</v>
      </c>
      <c r="AC4" s="283" t="s">
        <v>283</v>
      </c>
    </row>
    <row r="5" spans="1:29" s="1" customFormat="1" x14ac:dyDescent="0.25">
      <c r="A5" s="13"/>
      <c r="E5" s="1">
        <v>1</v>
      </c>
      <c r="I5" s="1" t="s">
        <v>281</v>
      </c>
      <c r="S5" s="36"/>
      <c r="AC5" s="283"/>
    </row>
    <row r="6" spans="1:29" x14ac:dyDescent="0.25">
      <c r="A6" s="13" t="s">
        <v>16</v>
      </c>
      <c r="C6" t="s">
        <v>4</v>
      </c>
      <c r="E6">
        <v>2</v>
      </c>
      <c r="G6" s="12" t="s">
        <v>61</v>
      </c>
      <c r="I6" s="12" t="s">
        <v>92</v>
      </c>
      <c r="K6" s="13" t="s">
        <v>97</v>
      </c>
      <c r="M6" s="13" t="s">
        <v>28</v>
      </c>
      <c r="O6" s="13" t="s">
        <v>17</v>
      </c>
      <c r="Q6" s="12" t="s">
        <v>37</v>
      </c>
      <c r="S6" s="37" t="s">
        <v>147</v>
      </c>
      <c r="U6" t="s">
        <v>177</v>
      </c>
      <c r="W6" s="1" t="s">
        <v>53</v>
      </c>
      <c r="Y6" t="s">
        <v>190</v>
      </c>
      <c r="AA6" s="1" t="s">
        <v>187</v>
      </c>
      <c r="AC6" s="284" t="s">
        <v>271</v>
      </c>
    </row>
    <row r="7" spans="1:29" x14ac:dyDescent="0.25">
      <c r="A7" s="13" t="s">
        <v>43</v>
      </c>
      <c r="C7" t="s">
        <v>51</v>
      </c>
      <c r="E7">
        <v>3</v>
      </c>
      <c r="G7" s="12" t="s">
        <v>62</v>
      </c>
      <c r="I7" s="12" t="s">
        <v>93</v>
      </c>
      <c r="K7" s="13" t="s">
        <v>26</v>
      </c>
      <c r="M7" s="13" t="s">
        <v>105</v>
      </c>
      <c r="O7" s="13" t="s">
        <v>43</v>
      </c>
      <c r="Q7" s="12" t="s">
        <v>113</v>
      </c>
      <c r="S7" s="37" t="s">
        <v>148</v>
      </c>
      <c r="U7" t="s">
        <v>178</v>
      </c>
      <c r="W7" s="1" t="s">
        <v>180</v>
      </c>
      <c r="Y7" t="s">
        <v>191</v>
      </c>
      <c r="AA7" s="1" t="s">
        <v>231</v>
      </c>
      <c r="AC7" s="284" t="s">
        <v>284</v>
      </c>
    </row>
    <row r="8" spans="1:29" x14ac:dyDescent="0.25">
      <c r="A8" s="13" t="s">
        <v>44</v>
      </c>
      <c r="E8" s="1">
        <v>4</v>
      </c>
      <c r="G8" s="12" t="s">
        <v>63</v>
      </c>
      <c r="I8" s="12" t="s">
        <v>94</v>
      </c>
      <c r="K8" s="13" t="s">
        <v>98</v>
      </c>
      <c r="M8" s="12" t="s">
        <v>106</v>
      </c>
      <c r="O8" s="13" t="s">
        <v>44</v>
      </c>
      <c r="Q8" s="12" t="s">
        <v>114</v>
      </c>
      <c r="S8" s="1"/>
      <c r="U8" t="s">
        <v>185</v>
      </c>
      <c r="W8" s="1" t="s">
        <v>181</v>
      </c>
      <c r="AC8" s="284" t="s">
        <v>285</v>
      </c>
    </row>
    <row r="9" spans="1:29" x14ac:dyDescent="0.25">
      <c r="A9" s="13" t="s">
        <v>17</v>
      </c>
      <c r="E9" s="1">
        <v>5</v>
      </c>
      <c r="G9" s="12" t="s">
        <v>64</v>
      </c>
      <c r="I9" s="12" t="s">
        <v>95</v>
      </c>
      <c r="K9" s="13" t="s">
        <v>99</v>
      </c>
      <c r="O9" s="13" t="s">
        <v>282</v>
      </c>
      <c r="W9" s="1" t="s">
        <v>182</v>
      </c>
    </row>
    <row r="10" spans="1:29" x14ac:dyDescent="0.25">
      <c r="A10" s="13" t="s">
        <v>45</v>
      </c>
      <c r="E10" s="1">
        <v>6</v>
      </c>
      <c r="I10" s="12" t="s">
        <v>96</v>
      </c>
      <c r="K10" s="13" t="s">
        <v>100</v>
      </c>
      <c r="W10" s="1" t="s">
        <v>183</v>
      </c>
    </row>
    <row r="11" spans="1:29" x14ac:dyDescent="0.25">
      <c r="A11" s="13" t="s">
        <v>46</v>
      </c>
      <c r="E11" s="1">
        <v>7</v>
      </c>
      <c r="I11" s="13" t="s">
        <v>30</v>
      </c>
      <c r="K11" s="13" t="s">
        <v>101</v>
      </c>
      <c r="W11" s="1" t="s">
        <v>184</v>
      </c>
    </row>
    <row r="12" spans="1:29" x14ac:dyDescent="0.25">
      <c r="A12" s="13" t="s">
        <v>282</v>
      </c>
      <c r="I12" s="13" t="s">
        <v>64</v>
      </c>
      <c r="K12" s="13" t="s">
        <v>102</v>
      </c>
    </row>
    <row r="13" spans="1:29" x14ac:dyDescent="0.25">
      <c r="K13" s="13" t="s">
        <v>103</v>
      </c>
    </row>
    <row r="14" spans="1:29" x14ac:dyDescent="0.25">
      <c r="K14" s="11"/>
    </row>
  </sheetData>
  <pageMargins left="0.7" right="0.7" top="0.75" bottom="0.75" header="0.3" footer="0.3"/>
  <pageSetup paperSize="9" orientation="portrait" r:id="rId1"/>
  <tableParts count="15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zoomScale="90" zoomScaleNormal="90" workbookViewId="0">
      <selection activeCell="K11" sqref="K11"/>
    </sheetView>
  </sheetViews>
  <sheetFormatPr baseColWidth="10" defaultRowHeight="15" x14ac:dyDescent="0.25"/>
  <cols>
    <col min="1" max="1" width="3.42578125" style="24" customWidth="1"/>
    <col min="2" max="2" width="20.28515625" style="1" bestFit="1" customWidth="1"/>
    <col min="3" max="4" width="11.42578125" style="1"/>
    <col min="5" max="5" width="15" style="1" customWidth="1"/>
    <col min="6" max="7" width="11.42578125" style="1"/>
    <col min="8" max="8" width="17.85546875" style="1" customWidth="1"/>
    <col min="9" max="9" width="5.85546875" style="24" customWidth="1"/>
    <col min="10" max="10" width="27.7109375" style="1" customWidth="1"/>
    <col min="11" max="11" width="21.28515625" style="1" customWidth="1"/>
    <col min="12" max="13" width="11.42578125" style="1"/>
    <col min="14" max="22" width="11.42578125" style="24"/>
    <col min="23" max="16384" width="11.42578125" style="1"/>
  </cols>
  <sheetData>
    <row r="1" spans="2:13" s="24" customFormat="1" ht="15" customHeight="1" x14ac:dyDescent="0.25">
      <c r="B1" s="533" t="s">
        <v>167</v>
      </c>
      <c r="C1" s="533"/>
      <c r="D1" s="533"/>
      <c r="E1" s="533"/>
      <c r="F1" s="533"/>
      <c r="G1" s="533"/>
      <c r="H1" s="533"/>
    </row>
    <row r="2" spans="2:13" s="24" customFormat="1" ht="15" customHeight="1" x14ac:dyDescent="0.25">
      <c r="B2" s="533"/>
      <c r="C2" s="533"/>
      <c r="D2" s="533"/>
      <c r="E2" s="533"/>
      <c r="F2" s="533"/>
      <c r="G2" s="533"/>
      <c r="H2" s="533"/>
    </row>
    <row r="3" spans="2:13" s="24" customFormat="1" ht="18.75" customHeight="1" x14ac:dyDescent="0.25">
      <c r="B3" s="39" t="s">
        <v>154</v>
      </c>
      <c r="C3" s="56"/>
      <c r="D3" s="39"/>
      <c r="E3" s="39"/>
      <c r="F3" s="39"/>
      <c r="G3" s="39"/>
      <c r="H3" s="39"/>
    </row>
    <row r="4" spans="2:13" s="24" customFormat="1" x14ac:dyDescent="0.25"/>
    <row r="5" spans="2:13" s="24" customFormat="1" x14ac:dyDescent="0.25"/>
    <row r="6" spans="2:13" ht="15.75" x14ac:dyDescent="0.25">
      <c r="B6" s="545" t="s">
        <v>160</v>
      </c>
      <c r="C6" s="546"/>
      <c r="D6" s="546"/>
      <c r="E6" s="546"/>
      <c r="F6" s="546"/>
      <c r="G6" s="546"/>
      <c r="H6" s="547"/>
      <c r="J6" s="534" t="s">
        <v>156</v>
      </c>
      <c r="K6" s="534"/>
      <c r="L6" s="534"/>
      <c r="M6" s="534"/>
    </row>
    <row r="7" spans="2:13" ht="15.75" x14ac:dyDescent="0.25">
      <c r="B7" s="40" t="s">
        <v>88</v>
      </c>
      <c r="C7" s="56"/>
      <c r="D7" s="548" t="s">
        <v>164</v>
      </c>
      <c r="E7" s="549"/>
      <c r="F7" s="56"/>
      <c r="G7" s="24"/>
      <c r="H7" s="550" t="s">
        <v>158</v>
      </c>
      <c r="J7" s="42" t="s">
        <v>159</v>
      </c>
      <c r="K7" s="43">
        <v>43831</v>
      </c>
      <c r="L7" s="24"/>
      <c r="M7" s="24"/>
    </row>
    <row r="8" spans="2:13" ht="16.5" customHeight="1" x14ac:dyDescent="0.25">
      <c r="B8" s="50" t="s">
        <v>165</v>
      </c>
      <c r="C8" s="44">
        <f>C9*F7*10^-3</f>
        <v>0</v>
      </c>
      <c r="D8" s="41" t="s">
        <v>157</v>
      </c>
      <c r="E8" s="41" t="s">
        <v>155</v>
      </c>
      <c r="F8" s="24"/>
      <c r="G8" s="24"/>
      <c r="H8" s="551"/>
      <c r="J8" s="542" t="s">
        <v>160</v>
      </c>
      <c r="K8" s="45" t="s">
        <v>155</v>
      </c>
      <c r="L8" s="45" t="s">
        <v>157</v>
      </c>
      <c r="M8" s="49"/>
    </row>
    <row r="9" spans="2:13" ht="15" customHeight="1" x14ac:dyDescent="0.25">
      <c r="B9" s="535" t="s">
        <v>166</v>
      </c>
      <c r="C9" s="537">
        <v>400</v>
      </c>
      <c r="D9" s="51">
        <f>L9</f>
        <v>45</v>
      </c>
      <c r="E9" s="44">
        <f>IF(C7&lt;40,C7,40)</f>
        <v>0</v>
      </c>
      <c r="F9" s="24"/>
      <c r="G9" s="24"/>
      <c r="H9" s="539">
        <f>SUMPRODUCT(D9:D11,E9:E11)*20</f>
        <v>0</v>
      </c>
      <c r="J9" s="543"/>
      <c r="K9" s="44" t="s">
        <v>161</v>
      </c>
      <c r="L9" s="46">
        <v>45</v>
      </c>
      <c r="M9" s="49"/>
    </row>
    <row r="10" spans="2:13" s="24" customFormat="1" ht="15" customHeight="1" x14ac:dyDescent="0.25">
      <c r="B10" s="536"/>
      <c r="C10" s="538"/>
      <c r="D10" s="51">
        <f>L10</f>
        <v>40</v>
      </c>
      <c r="E10" s="44">
        <f>IF($C$7&gt;40,IF(AND($C$7&lt;120,$C$7&gt;40),$C$7-40,80),0)</f>
        <v>0</v>
      </c>
      <c r="H10" s="540"/>
      <c r="J10" s="543"/>
      <c r="K10" s="44" t="s">
        <v>162</v>
      </c>
      <c r="L10" s="46">
        <v>40</v>
      </c>
      <c r="M10" s="55"/>
    </row>
    <row r="11" spans="2:13" s="24" customFormat="1" ht="15" customHeight="1" x14ac:dyDescent="0.25">
      <c r="B11" s="47"/>
      <c r="C11" s="48"/>
      <c r="D11" s="52">
        <f>L11</f>
        <v>30</v>
      </c>
      <c r="E11" s="53">
        <f>IF($C$7&gt;120,$C$7-120,0)</f>
        <v>0</v>
      </c>
      <c r="F11" s="48"/>
      <c r="G11" s="48"/>
      <c r="H11" s="541"/>
      <c r="J11" s="544"/>
      <c r="K11" s="44" t="s">
        <v>163</v>
      </c>
      <c r="L11" s="46">
        <v>30</v>
      </c>
      <c r="M11" s="35"/>
    </row>
    <row r="12" spans="2:13" s="24" customFormat="1" ht="15" customHeight="1" x14ac:dyDescent="0.25">
      <c r="M12" s="35"/>
    </row>
    <row r="13" spans="2:13" s="24" customFormat="1" ht="15" customHeight="1" x14ac:dyDescent="0.25">
      <c r="M13" s="35"/>
    </row>
    <row r="14" spans="2:13" s="24" customFormat="1" ht="15" customHeight="1" x14ac:dyDescent="0.25">
      <c r="M14" s="35"/>
    </row>
    <row r="15" spans="2:13" s="24" customFormat="1" x14ac:dyDescent="0.25">
      <c r="M15" s="35"/>
    </row>
    <row r="16" spans="2:13" s="24" customFormat="1" x14ac:dyDescent="0.25">
      <c r="M16" s="35"/>
    </row>
    <row r="17" spans="9:13" s="24" customFormat="1" x14ac:dyDescent="0.25">
      <c r="M17" s="35"/>
    </row>
    <row r="18" spans="9:13" s="24" customFormat="1" x14ac:dyDescent="0.25">
      <c r="M18" s="35"/>
    </row>
    <row r="19" spans="9:13" s="24" customFormat="1" x14ac:dyDescent="0.25"/>
    <row r="20" spans="9:13" s="24" customFormat="1" x14ac:dyDescent="0.25"/>
    <row r="21" spans="9:13" s="24" customFormat="1" x14ac:dyDescent="0.25"/>
    <row r="22" spans="9:13" s="24" customFormat="1" x14ac:dyDescent="0.25"/>
    <row r="23" spans="9:13" s="24" customFormat="1" x14ac:dyDescent="0.25"/>
    <row r="24" spans="9:13" s="24" customFormat="1" ht="15.75" customHeight="1" x14ac:dyDescent="0.25"/>
    <row r="25" spans="9:13" s="24" customFormat="1" x14ac:dyDescent="0.25"/>
    <row r="26" spans="9:13" s="24" customFormat="1" x14ac:dyDescent="0.25"/>
    <row r="27" spans="9:13" s="24" customFormat="1" x14ac:dyDescent="0.25">
      <c r="I27" s="54"/>
    </row>
    <row r="28" spans="9:13" s="24" customFormat="1" x14ac:dyDescent="0.25"/>
    <row r="29" spans="9:13" s="24" customFormat="1" x14ac:dyDescent="0.25"/>
    <row r="30" spans="9:13" s="24" customFormat="1" x14ac:dyDescent="0.25"/>
    <row r="31" spans="9:13" s="24" customFormat="1" x14ac:dyDescent="0.25"/>
    <row r="32" spans="9:13" s="24" customFormat="1" x14ac:dyDescent="0.25"/>
    <row r="33" spans="2:8" s="24" customFormat="1" x14ac:dyDescent="0.25"/>
    <row r="34" spans="2:8" s="24" customFormat="1" x14ac:dyDescent="0.25"/>
    <row r="35" spans="2:8" s="24" customFormat="1" x14ac:dyDescent="0.25"/>
    <row r="36" spans="2:8" s="24" customFormat="1" x14ac:dyDescent="0.25"/>
    <row r="37" spans="2:8" s="24" customFormat="1" x14ac:dyDescent="0.25"/>
    <row r="38" spans="2:8" s="24" customFormat="1" x14ac:dyDescent="0.25"/>
    <row r="39" spans="2:8" s="24" customFormat="1" x14ac:dyDescent="0.25"/>
    <row r="40" spans="2:8" s="24" customFormat="1" x14ac:dyDescent="0.25"/>
    <row r="41" spans="2:8" s="24" customFormat="1" x14ac:dyDescent="0.25"/>
    <row r="42" spans="2:8" s="24" customFormat="1" x14ac:dyDescent="0.25"/>
    <row r="43" spans="2:8" s="24" customFormat="1" x14ac:dyDescent="0.25"/>
    <row r="44" spans="2:8" s="24" customFormat="1" x14ac:dyDescent="0.25">
      <c r="B44" s="1"/>
      <c r="C44" s="1"/>
      <c r="D44" s="1"/>
      <c r="E44" s="1"/>
      <c r="F44" s="1"/>
      <c r="G44" s="1"/>
      <c r="H44" s="1"/>
    </row>
    <row r="45" spans="2:8" s="24" customFormat="1" x14ac:dyDescent="0.25">
      <c r="B45" s="1"/>
      <c r="C45" s="1"/>
      <c r="D45" s="1"/>
      <c r="E45" s="1"/>
      <c r="F45" s="1"/>
      <c r="G45" s="1"/>
      <c r="H45" s="1"/>
    </row>
    <row r="46" spans="2:8" s="24" customFormat="1" x14ac:dyDescent="0.25">
      <c r="B46" s="1"/>
      <c r="C46" s="1"/>
      <c r="D46" s="1"/>
      <c r="E46" s="1"/>
      <c r="F46" s="1"/>
      <c r="G46" s="1"/>
      <c r="H46" s="1"/>
    </row>
    <row r="47" spans="2:8" s="24" customFormat="1" x14ac:dyDescent="0.25">
      <c r="B47" s="1"/>
      <c r="C47" s="1"/>
      <c r="D47" s="1"/>
      <c r="E47" s="1"/>
      <c r="F47" s="1"/>
      <c r="G47" s="1"/>
      <c r="H47" s="1"/>
    </row>
    <row r="48" spans="2:8" s="24" customFormat="1" x14ac:dyDescent="0.25">
      <c r="B48" s="1"/>
      <c r="C48" s="1"/>
      <c r="D48" s="1"/>
      <c r="E48" s="1"/>
      <c r="F48" s="1"/>
      <c r="G48" s="1"/>
      <c r="H48" s="1"/>
    </row>
    <row r="49" spans="2:12" s="24" customFormat="1" x14ac:dyDescent="0.25">
      <c r="B49" s="1"/>
      <c r="C49" s="1"/>
      <c r="D49" s="1"/>
      <c r="E49" s="1"/>
      <c r="F49" s="1"/>
      <c r="G49" s="1"/>
      <c r="H49" s="1"/>
    </row>
    <row r="50" spans="2:12" s="24" customFormat="1" x14ac:dyDescent="0.25">
      <c r="B50" s="1"/>
      <c r="C50" s="1"/>
      <c r="D50" s="1"/>
      <c r="E50" s="1"/>
      <c r="F50" s="1"/>
      <c r="G50" s="1"/>
      <c r="H50" s="1"/>
    </row>
    <row r="51" spans="2:12" s="24" customFormat="1" x14ac:dyDescent="0.25">
      <c r="B51" s="1"/>
      <c r="C51" s="1"/>
      <c r="D51" s="1"/>
      <c r="E51" s="1"/>
      <c r="F51" s="1"/>
      <c r="G51" s="1"/>
      <c r="H51" s="1"/>
    </row>
    <row r="52" spans="2:12" s="24" customFormat="1" x14ac:dyDescent="0.25">
      <c r="B52" s="1"/>
      <c r="C52" s="1"/>
      <c r="D52" s="1"/>
      <c r="E52" s="1"/>
      <c r="F52" s="1"/>
      <c r="G52" s="1"/>
      <c r="H52" s="1"/>
      <c r="J52" s="1"/>
      <c r="K52" s="1"/>
      <c r="L52" s="1"/>
    </row>
    <row r="53" spans="2:12" s="24" customFormat="1" x14ac:dyDescent="0.25">
      <c r="B53" s="1"/>
      <c r="C53" s="1"/>
      <c r="D53" s="1"/>
      <c r="E53" s="1"/>
      <c r="F53" s="1"/>
      <c r="G53" s="1"/>
      <c r="H53" s="1"/>
      <c r="J53" s="1"/>
      <c r="K53" s="1"/>
      <c r="L53" s="1"/>
    </row>
  </sheetData>
  <mergeCells count="9">
    <mergeCell ref="B1:H2"/>
    <mergeCell ref="J6:M6"/>
    <mergeCell ref="B9:B10"/>
    <mergeCell ref="C9:C10"/>
    <mergeCell ref="H9:H11"/>
    <mergeCell ref="J8:J11"/>
    <mergeCell ref="B6:H6"/>
    <mergeCell ref="D7:E7"/>
    <mergeCell ref="H7:H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CC"/>
  </sheetPr>
  <dimension ref="B2:K153"/>
  <sheetViews>
    <sheetView zoomScale="120" zoomScaleNormal="120" workbookViewId="0">
      <selection activeCell="J20" sqref="J20"/>
    </sheetView>
  </sheetViews>
  <sheetFormatPr baseColWidth="10" defaultRowHeight="15" x14ac:dyDescent="0.25"/>
  <sheetData>
    <row r="2" spans="2:11" x14ac:dyDescent="0.25">
      <c r="B2" s="2" t="s">
        <v>168</v>
      </c>
      <c r="C2" t="s">
        <v>239</v>
      </c>
      <c r="K2" t="s">
        <v>173</v>
      </c>
    </row>
    <row r="4" spans="2:11" x14ac:dyDescent="0.25">
      <c r="K4" s="57" t="s">
        <v>168</v>
      </c>
    </row>
    <row r="5" spans="2:11" x14ac:dyDescent="0.25">
      <c r="K5" s="57" t="s">
        <v>169</v>
      </c>
    </row>
    <row r="6" spans="2:11" x14ac:dyDescent="0.25">
      <c r="K6" s="57" t="s">
        <v>170</v>
      </c>
    </row>
    <row r="7" spans="2:11" x14ac:dyDescent="0.25">
      <c r="K7" s="57" t="s">
        <v>171</v>
      </c>
    </row>
    <row r="8" spans="2:11" x14ac:dyDescent="0.25">
      <c r="K8" s="57" t="s">
        <v>174</v>
      </c>
    </row>
    <row r="9" spans="2:11" x14ac:dyDescent="0.25">
      <c r="K9" s="57" t="s">
        <v>101</v>
      </c>
    </row>
    <row r="10" spans="2:11" x14ac:dyDescent="0.25">
      <c r="K10" s="57" t="s">
        <v>172</v>
      </c>
    </row>
    <row r="26" spans="2:3" x14ac:dyDescent="0.25">
      <c r="B26" s="2" t="s">
        <v>169</v>
      </c>
      <c r="C26" t="s">
        <v>240</v>
      </c>
    </row>
    <row r="50" spans="2:3" x14ac:dyDescent="0.25">
      <c r="B50" s="2" t="s">
        <v>170</v>
      </c>
      <c r="C50" t="s">
        <v>241</v>
      </c>
    </row>
    <row r="65" spans="2:3" s="1" customFormat="1" x14ac:dyDescent="0.25"/>
    <row r="66" spans="2:3" s="1" customFormat="1" x14ac:dyDescent="0.25"/>
    <row r="67" spans="2:3" s="1" customFormat="1" x14ac:dyDescent="0.25"/>
    <row r="68" spans="2:3" s="1" customFormat="1" x14ac:dyDescent="0.25"/>
    <row r="69" spans="2:3" s="1" customFormat="1" x14ac:dyDescent="0.25"/>
    <row r="70" spans="2:3" s="1" customFormat="1" x14ac:dyDescent="0.25"/>
    <row r="71" spans="2:3" s="1" customFormat="1" x14ac:dyDescent="0.25"/>
    <row r="72" spans="2:3" s="1" customFormat="1" x14ac:dyDescent="0.25"/>
    <row r="73" spans="2:3" s="1" customFormat="1" x14ac:dyDescent="0.25"/>
    <row r="74" spans="2:3" s="1" customFormat="1" x14ac:dyDescent="0.25"/>
    <row r="75" spans="2:3" s="1" customFormat="1" x14ac:dyDescent="0.25"/>
    <row r="76" spans="2:3" s="1" customFormat="1" x14ac:dyDescent="0.25">
      <c r="B76" s="2" t="s">
        <v>171</v>
      </c>
      <c r="C76" s="1" t="s">
        <v>242</v>
      </c>
    </row>
    <row r="77" spans="2:3" s="1" customFormat="1" x14ac:dyDescent="0.25"/>
    <row r="78" spans="2:3" s="1" customFormat="1" x14ac:dyDescent="0.25"/>
    <row r="79" spans="2:3" s="1" customFormat="1" x14ac:dyDescent="0.25"/>
    <row r="80" spans="2:3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104" spans="2:3" x14ac:dyDescent="0.25">
      <c r="B104" s="2" t="s">
        <v>100</v>
      </c>
      <c r="C104" t="s">
        <v>243</v>
      </c>
    </row>
    <row r="128" spans="2:3" x14ac:dyDescent="0.25">
      <c r="B128" s="2" t="s">
        <v>101</v>
      </c>
      <c r="C128" t="s">
        <v>244</v>
      </c>
    </row>
    <row r="153" spans="2:2" x14ac:dyDescent="0.25">
      <c r="B153" s="2" t="s">
        <v>172</v>
      </c>
    </row>
  </sheetData>
  <hyperlinks>
    <hyperlink ref="K4" location="'Schémas Fonds Chaleur'!B2" display="CESC 1"/>
    <hyperlink ref="K5" location="'Schémas Fonds Chaleur'!B26" display="CESC 2"/>
    <hyperlink ref="K6" location="'Schémas Fonds Chaleur'!B50" display="CESC 3"/>
    <hyperlink ref="K7" location="'Schémas Fonds Chaleur'!B76" display="CESC 4"/>
    <hyperlink ref="K8" location="'Schémas Fonds Chaleur'!B104" display="ET1 "/>
    <hyperlink ref="K9" location="'Schémas Fonds Chaleur'!B128" display="ET2"/>
    <hyperlink ref="K10" location="'Schémas Fonds Chaleur'!B153" display="BOUCL1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24"/>
  <sheetViews>
    <sheetView workbookViewId="0">
      <selection activeCell="A10" sqref="A10"/>
    </sheetView>
  </sheetViews>
  <sheetFormatPr baseColWidth="10" defaultRowHeight="15" x14ac:dyDescent="0.25"/>
  <sheetData>
    <row r="2" spans="1:1" x14ac:dyDescent="0.25">
      <c r="A2" s="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7" spans="1:1" x14ac:dyDescent="0.25">
      <c r="A7" s="2" t="s">
        <v>71</v>
      </c>
    </row>
    <row r="8" spans="1:1" x14ac:dyDescent="0.25">
      <c r="A8" t="s">
        <v>70</v>
      </c>
    </row>
    <row r="9" spans="1:1" x14ac:dyDescent="0.25">
      <c r="A9" t="s">
        <v>72</v>
      </c>
    </row>
    <row r="10" spans="1:1" x14ac:dyDescent="0.25">
      <c r="A10" s="3" t="s">
        <v>73</v>
      </c>
    </row>
    <row r="11" spans="1:1" x14ac:dyDescent="0.25">
      <c r="A11" s="3" t="s">
        <v>74</v>
      </c>
    </row>
    <row r="12" spans="1:1" x14ac:dyDescent="0.25">
      <c r="A12" s="3" t="s">
        <v>75</v>
      </c>
    </row>
    <row r="13" spans="1:1" x14ac:dyDescent="0.25">
      <c r="A13" s="3" t="s">
        <v>76</v>
      </c>
    </row>
    <row r="14" spans="1:1" x14ac:dyDescent="0.25">
      <c r="A14" s="3" t="s">
        <v>77</v>
      </c>
    </row>
    <row r="15" spans="1:1" x14ac:dyDescent="0.25">
      <c r="A15" s="3" t="s">
        <v>78</v>
      </c>
    </row>
    <row r="18" spans="1:1" x14ac:dyDescent="0.25">
      <c r="A18" s="2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s="4" t="s">
        <v>82</v>
      </c>
    </row>
    <row r="22" spans="1:1" x14ac:dyDescent="0.25">
      <c r="A22" s="4" t="s">
        <v>83</v>
      </c>
    </row>
    <row r="23" spans="1:1" x14ac:dyDescent="0.25">
      <c r="A23" s="1" t="s">
        <v>84</v>
      </c>
    </row>
    <row r="24" spans="1:1" x14ac:dyDescent="0.25">
      <c r="A24" s="4" t="s">
        <v>85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2</vt:i4>
      </vt:variant>
    </vt:vector>
  </HeadingPairs>
  <TitlesOfParts>
    <vt:vector size="8" baseType="lpstr">
      <vt:lpstr>Accueil et légendes</vt:lpstr>
      <vt:lpstr>Fiche projet solaire</vt:lpstr>
      <vt:lpstr>menus solaire</vt:lpstr>
      <vt:lpstr>Simulation FC solaire</vt:lpstr>
      <vt:lpstr>Schémas Fonds Chaleur</vt:lpstr>
      <vt:lpstr>Vérifications techniques</vt:lpstr>
      <vt:lpstr>ecsouprocess</vt:lpstr>
      <vt:lpstr>S_subvention_ADEME</vt:lpstr>
    </vt:vector>
  </TitlesOfParts>
  <Company>ADEME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VAYSSIE Fanny</dc:creator>
  <cp:lastModifiedBy>VAYSSIE Fanny</cp:lastModifiedBy>
  <dcterms:created xsi:type="dcterms:W3CDTF">2020-05-24T16:41:23Z</dcterms:created>
  <dcterms:modified xsi:type="dcterms:W3CDTF">2020-08-07T12:47:13Z</dcterms:modified>
</cp:coreProperties>
</file>